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ohn\NDC Dropbox\mapdata\Manteca 2021\kit\"/>
    </mc:Choice>
  </mc:AlternateContent>
  <xr:revisionPtr revIDLastSave="0" documentId="13_ncr:1_{7D4ED625-FBCF-420E-8A65-CBF4784904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Assignments!$B$5:$D$5</definedName>
    <definedName name="_xlnm.Print_Area" localSheetId="1">Assignments!$B$4:$P$46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6" i="1" l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F22" i="2" l="1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F10" i="2"/>
  <c r="E10" i="2"/>
  <c r="D10" i="2"/>
  <c r="C10" i="2"/>
  <c r="F8" i="2"/>
  <c r="E8" i="2"/>
  <c r="D8" i="2"/>
  <c r="C8" i="2"/>
  <c r="P6" i="1"/>
  <c r="C48" i="1"/>
  <c r="D48" i="1"/>
  <c r="E48" i="1"/>
  <c r="F48" i="1"/>
  <c r="G48" i="1"/>
  <c r="H48" i="1"/>
  <c r="I48" i="1"/>
  <c r="J48" i="1"/>
  <c r="K48" i="1"/>
  <c r="M48" i="1"/>
  <c r="N48" i="1"/>
  <c r="O48" i="1"/>
  <c r="H8" i="2" l="1"/>
  <c r="G1" i="2" s="1"/>
  <c r="C50" i="1"/>
  <c r="G22" i="2"/>
  <c r="L48" i="1"/>
  <c r="G12" i="2"/>
  <c r="P48" i="1"/>
  <c r="G15" i="2"/>
  <c r="G13" i="2"/>
  <c r="G18" i="2"/>
  <c r="G16" i="2"/>
  <c r="G21" i="2"/>
  <c r="G19" i="2"/>
  <c r="G8" i="2"/>
  <c r="G14" i="2"/>
  <c r="G17" i="2"/>
  <c r="G10" i="2"/>
  <c r="G11" i="2"/>
  <c r="G20" i="2"/>
  <c r="M14" i="2" l="1"/>
  <c r="M13" i="2"/>
  <c r="M11" i="2"/>
  <c r="M18" i="2"/>
  <c r="M16" i="2"/>
  <c r="M12" i="2"/>
  <c r="M21" i="2"/>
  <c r="M17" i="2"/>
  <c r="M20" i="2"/>
  <c r="M22" i="2"/>
  <c r="K7" i="2" l="1"/>
  <c r="L7" i="2"/>
  <c r="H2" i="1" l="1"/>
  <c r="K2" i="1"/>
  <c r="L18" i="2"/>
  <c r="K12" i="2"/>
  <c r="K14" i="2"/>
  <c r="K11" i="2"/>
  <c r="K18" i="2"/>
  <c r="K22" i="2"/>
  <c r="L14" i="2"/>
  <c r="L11" i="2"/>
  <c r="L22" i="2"/>
  <c r="K16" i="2"/>
  <c r="L13" i="2"/>
  <c r="K13" i="2"/>
  <c r="K17" i="2"/>
  <c r="K21" i="2"/>
  <c r="L17" i="2"/>
  <c r="L16" i="2"/>
  <c r="L20" i="2"/>
  <c r="L12" i="2"/>
  <c r="L21" i="2"/>
  <c r="K20" i="2"/>
  <c r="E9" i="2" l="1"/>
  <c r="F9" i="2"/>
  <c r="J7" i="2"/>
  <c r="I7" i="2"/>
  <c r="L9" i="2" l="1"/>
  <c r="L2" i="1"/>
  <c r="K9" i="2"/>
  <c r="I2" i="1"/>
  <c r="N13" i="2"/>
  <c r="I13" i="2" l="1"/>
  <c r="J13" i="2"/>
  <c r="N18" i="2"/>
  <c r="N22" i="2"/>
  <c r="N21" i="2"/>
  <c r="N20" i="2"/>
  <c r="N14" i="2"/>
  <c r="N12" i="2"/>
  <c r="N11" i="2"/>
  <c r="N16" i="2" l="1"/>
  <c r="N17" i="2"/>
  <c r="J12" i="2"/>
  <c r="I16" i="2"/>
  <c r="J16" i="2"/>
  <c r="I11" i="2"/>
  <c r="I14" i="2"/>
  <c r="I12" i="2"/>
  <c r="I21" i="2"/>
  <c r="I20" i="2"/>
  <c r="J14" i="2"/>
  <c r="I17" i="2"/>
  <c r="J18" i="2"/>
  <c r="B2" i="1"/>
  <c r="I18" i="2"/>
  <c r="E2" i="1"/>
  <c r="J22" i="2"/>
  <c r="J17" i="2"/>
  <c r="J21" i="2"/>
  <c r="J20" i="2"/>
  <c r="I22" i="2"/>
  <c r="J11" i="2"/>
  <c r="C9" i="2" l="1"/>
  <c r="D9" i="2"/>
  <c r="H9" i="2" l="1"/>
  <c r="N9" i="2" s="1"/>
  <c r="F2" i="1"/>
  <c r="J9" i="2"/>
  <c r="I9" i="2"/>
  <c r="C2" i="1"/>
</calcChain>
</file>

<file path=xl/sharedStrings.xml><?xml version="1.0" encoding="utf-8"?>
<sst xmlns="http://schemas.openxmlformats.org/spreadsheetml/2006/main" count="74" uniqueCount="46">
  <si>
    <t>Total</t>
  </si>
  <si>
    <t>yellow</t>
  </si>
  <si>
    <t>fill.</t>
  </si>
  <si>
    <t>Latino</t>
  </si>
  <si>
    <t>D2:</t>
  </si>
  <si>
    <t>D1:</t>
  </si>
  <si>
    <t>D3:</t>
  </si>
  <si>
    <t>D4:</t>
  </si>
  <si>
    <t>Pop</t>
  </si>
  <si>
    <t>Total Est. Pop.</t>
  </si>
  <si>
    <t>District (1-4)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</si>
  <si>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</si>
  <si>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</si>
  <si>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</si>
  <si>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</si>
  <si>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 xml:space="preserve">2) En las hojas de designación, apunta el numero del distrito en cual quiera poner la Unidad. 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</si>
  <si>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</si>
  <si>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</si>
  <si>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</si>
  <si>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</si>
  <si>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</si>
  <si>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</si>
  <si>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Al entregar:</t>
  </si>
  <si>
    <t>Cuando termine, envíe por e-mail su lista de designaciones a districtingmanteca@mantecagov.com</t>
  </si>
  <si>
    <t>Pob</t>
  </si>
  <si>
    <t>Blanco</t>
  </si>
  <si>
    <t>Negro</t>
  </si>
  <si>
    <t>Asiático</t>
  </si>
  <si>
    <t>Otro</t>
  </si>
  <si>
    <t>Población Ciudadana en Edad Electoral (PCEE)</t>
  </si>
  <si>
    <t>Votantes Activos (2020)</t>
  </si>
  <si>
    <t>Referencia: Población total &amp; deviación de la ideal por distrito</t>
  </si>
  <si>
    <t>Totales por distrito</t>
  </si>
  <si>
    <t>Población ideal:</t>
  </si>
  <si>
    <t>Mapa de Participación Pública de Manteca.</t>
  </si>
  <si>
    <t>Entre su nombre aquí</t>
  </si>
  <si>
    <t>Este mapa tiene razón porque…</t>
  </si>
  <si>
    <t>Comentarios sobre esta opción</t>
  </si>
  <si>
    <t>Votantes Registrados (2020)</t>
  </si>
  <si>
    <t>Población Total</t>
  </si>
  <si>
    <t>Desviación del ideal</t>
  </si>
  <si>
    <t>cuenta</t>
  </si>
  <si>
    <t>porcentaje</t>
  </si>
  <si>
    <t xml:space="preserve">
sin asignado</t>
  </si>
  <si>
    <t>Groupo</t>
  </si>
  <si>
    <t>Categoría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</si>
</sst>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2"/>
      <color theme="1"/>
      <name val="Garamond"/>
      <family val="1"/>
    </font>
    <font>
      <b/>
      <i/>
      <sz val="12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5" fillId="0" borderId="24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14" fillId="0" borderId="22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14" fillId="0" borderId="18" xfId="0" applyFont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C15" sqref="C15"/>
    </sheetView>
  </sheetViews>
  <sheetFormatPr defaultColWidth="9.140625" defaultRowHeight="15.75" x14ac:dyDescent="0.25"/>
  <cols>
    <col min="1" max="5" width="9.140625" style="2"/>
    <col min="6" max="6" width="11.7109375" style="2" customWidth="1"/>
    <col min="7" max="16384" width="9.140625" style="2"/>
  </cols>
  <sheetData>
    <row r="1" spans="1:8" x14ac:dyDescent="0.25">
      <c r="A1" s="1" t="s">
        <v>11</v>
      </c>
    </row>
    <row r="3" spans="1:8" x14ac:dyDescent="0.25">
      <c r="A3" s="2" t="s">
        <v>12</v>
      </c>
    </row>
    <row r="4" spans="1:8" x14ac:dyDescent="0.25">
      <c r="A4" s="2" t="s">
        <v>13</v>
      </c>
    </row>
    <row r="5" spans="1:8" x14ac:dyDescent="0.25">
      <c r="A5" s="2" t="s">
        <v>14</v>
      </c>
    </row>
    <row r="6" spans="1:8" x14ac:dyDescent="0.25">
      <c r="A6" s="2" t="s">
        <v>15</v>
      </c>
    </row>
    <row r="7" spans="1:8" x14ac:dyDescent="0.25">
      <c r="B7" s="2" t="s">
        <v>16</v>
      </c>
    </row>
    <row r="8" spans="1:8" x14ac:dyDescent="0.25">
      <c r="B8" s="2" t="s">
        <v>17</v>
      </c>
    </row>
    <row r="9" spans="1:8" x14ac:dyDescent="0.25">
      <c r="B9" s="2" t="s">
        <v>18</v>
      </c>
    </row>
    <row r="11" spans="1:8" x14ac:dyDescent="0.25">
      <c r="A11" s="1" t="s">
        <v>19</v>
      </c>
      <c r="B11" s="2" t="s">
        <v>20</v>
      </c>
    </row>
    <row r="12" spans="1:8" x14ac:dyDescent="0.25">
      <c r="B12" s="2" t="s">
        <v>21</v>
      </c>
      <c r="G12" s="3" t="s">
        <v>1</v>
      </c>
      <c r="H12" s="2" t="s">
        <v>2</v>
      </c>
    </row>
    <row r="14" spans="1:8" x14ac:dyDescent="0.25">
      <c r="A14" s="1" t="s">
        <v>22</v>
      </c>
    </row>
    <row r="15" spans="1:8" x14ac:dyDescent="0.25">
      <c r="B15" s="2" t="s">
        <v>23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0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5546875" defaultRowHeight="12" x14ac:dyDescent="0.2"/>
  <cols>
    <col min="1" max="1" width="6.140625" style="36" bestFit="1" customWidth="1"/>
    <col min="2" max="2" width="6.5703125" style="36" bestFit="1" customWidth="1"/>
    <col min="3" max="4" width="6.28515625" style="36" customWidth="1"/>
    <col min="5" max="5" width="7.28515625" style="36" customWidth="1"/>
    <col min="6" max="6" width="6.28515625" style="36" bestFit="1" customWidth="1"/>
    <col min="7" max="7" width="6.28515625" style="42" customWidth="1"/>
    <col min="8" max="8" width="7.28515625" style="36" customWidth="1"/>
    <col min="9" max="10" width="6.28515625" style="36" customWidth="1"/>
    <col min="11" max="11" width="7.140625" style="36" customWidth="1"/>
    <col min="12" max="12" width="6.28515625" style="42" customWidth="1"/>
    <col min="13" max="13" width="6.28515625" style="36" customWidth="1"/>
    <col min="14" max="14" width="6.85546875" style="36" customWidth="1"/>
    <col min="15" max="20" width="6.28515625" style="36" customWidth="1"/>
    <col min="21" max="21" width="6.85546875" style="5"/>
    <col min="22" max="22" width="3.42578125" style="5" bestFit="1" customWidth="1"/>
    <col min="23" max="24" width="6.5703125" style="5" customWidth="1"/>
    <col min="25" max="25" width="3.5703125" style="5" customWidth="1"/>
    <col min="26" max="27" width="6.5703125" style="5" customWidth="1"/>
    <col min="28" max="28" width="3.5703125" style="5" customWidth="1"/>
    <col min="29" max="30" width="6.5703125" style="5" customWidth="1"/>
    <col min="31" max="31" width="3.5703125" style="5" customWidth="1"/>
    <col min="32" max="33" width="6.5703125" style="5" customWidth="1"/>
    <col min="34" max="16384" width="6.85546875" style="5"/>
  </cols>
  <sheetData>
    <row r="1" spans="1:20" ht="12.6" customHeight="1" thickBot="1" x14ac:dyDescent="0.25">
      <c r="A1" s="72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5"/>
      <c r="N1" s="5"/>
      <c r="O1" s="5"/>
      <c r="P1" s="5"/>
      <c r="Q1" s="5"/>
      <c r="R1" s="5"/>
      <c r="S1" s="5"/>
      <c r="T1" s="5"/>
    </row>
    <row r="2" spans="1:20" ht="12.75" thickBot="1" x14ac:dyDescent="0.25">
      <c r="A2" s="39" t="s">
        <v>5</v>
      </c>
      <c r="B2" s="37">
        <f>Results!$C$8</f>
        <v>0</v>
      </c>
      <c r="C2" s="37">
        <f>Results!$C$9</f>
        <v>-20925</v>
      </c>
      <c r="D2" s="39" t="s">
        <v>4</v>
      </c>
      <c r="E2" s="37">
        <f>Results!$D$8</f>
        <v>0</v>
      </c>
      <c r="F2" s="37">
        <f>Results!$D$9</f>
        <v>-20925</v>
      </c>
      <c r="G2" s="39" t="s">
        <v>6</v>
      </c>
      <c r="H2" s="37">
        <f>Results!$E$8</f>
        <v>0</v>
      </c>
      <c r="I2" s="37">
        <f>Results!$E$9</f>
        <v>-20925</v>
      </c>
      <c r="J2" s="39" t="s">
        <v>7</v>
      </c>
      <c r="K2" s="37">
        <f>Results!$F$8</f>
        <v>0</v>
      </c>
      <c r="L2" s="38">
        <f>Results!$F$9</f>
        <v>-20925</v>
      </c>
      <c r="M2" s="5"/>
      <c r="N2" s="5"/>
      <c r="O2" s="5"/>
      <c r="P2" s="5"/>
      <c r="Q2" s="5"/>
      <c r="R2" s="5"/>
      <c r="S2" s="5"/>
      <c r="T2" s="5"/>
    </row>
    <row r="3" spans="1:20" x14ac:dyDescent="0.2">
      <c r="G3" s="36"/>
      <c r="L3" s="36"/>
    </row>
    <row r="4" spans="1:20" ht="13.5" customHeight="1" x14ac:dyDescent="0.2">
      <c r="A4" s="51"/>
      <c r="B4" s="62" t="s">
        <v>8</v>
      </c>
      <c r="C4" s="81" t="s">
        <v>9</v>
      </c>
      <c r="D4" s="69" t="s">
        <v>29</v>
      </c>
      <c r="E4" s="70"/>
      <c r="F4" s="70"/>
      <c r="G4" s="70"/>
      <c r="H4" s="70"/>
      <c r="I4" s="70" t="s">
        <v>38</v>
      </c>
      <c r="J4" s="70"/>
      <c r="K4" s="70"/>
      <c r="L4" s="83"/>
      <c r="M4" s="69" t="s">
        <v>30</v>
      </c>
      <c r="N4" s="70"/>
      <c r="O4" s="70"/>
      <c r="P4" s="71"/>
      <c r="Q4" s="5"/>
      <c r="R4" s="5"/>
      <c r="S4" s="5"/>
      <c r="T4" s="5"/>
    </row>
    <row r="5" spans="1:20" s="4" customFormat="1" ht="24" x14ac:dyDescent="0.2">
      <c r="A5" s="58" t="s">
        <v>10</v>
      </c>
      <c r="B5" s="59" t="s">
        <v>24</v>
      </c>
      <c r="C5" s="82" t="s">
        <v>0</v>
      </c>
      <c r="D5" s="64" t="s">
        <v>0</v>
      </c>
      <c r="E5" s="60" t="s">
        <v>3</v>
      </c>
      <c r="F5" s="60" t="s">
        <v>25</v>
      </c>
      <c r="G5" s="60" t="s">
        <v>26</v>
      </c>
      <c r="H5" s="63" t="s">
        <v>27</v>
      </c>
      <c r="I5" s="60" t="s">
        <v>0</v>
      </c>
      <c r="J5" s="60" t="s">
        <v>3</v>
      </c>
      <c r="K5" s="61" t="s">
        <v>27</v>
      </c>
      <c r="L5" s="61" t="s">
        <v>28</v>
      </c>
      <c r="M5" s="58" t="s">
        <v>0</v>
      </c>
      <c r="N5" s="61" t="s">
        <v>3</v>
      </c>
      <c r="O5" s="61" t="s">
        <v>27</v>
      </c>
      <c r="P5" s="65" t="s">
        <v>28</v>
      </c>
    </row>
    <row r="6" spans="1:20" x14ac:dyDescent="0.2">
      <c r="A6" s="52"/>
      <c r="B6" s="40">
        <v>1</v>
      </c>
      <c r="C6" s="55">
        <v>2497</v>
      </c>
      <c r="D6" s="55">
        <v>2293.2215879999999</v>
      </c>
      <c r="E6" s="40">
        <v>187.11707799999999</v>
      </c>
      <c r="F6" s="40">
        <v>1730.8203349999999</v>
      </c>
      <c r="G6" s="40">
        <v>184.59840800000001</v>
      </c>
      <c r="H6" s="56">
        <v>152.76566</v>
      </c>
      <c r="I6" s="40">
        <v>2253</v>
      </c>
      <c r="J6" s="40">
        <v>223</v>
      </c>
      <c r="K6" s="41">
        <v>64</v>
      </c>
      <c r="L6" s="41">
        <f>I6-J6-K6</f>
        <v>1966</v>
      </c>
      <c r="M6" s="57">
        <v>2121</v>
      </c>
      <c r="N6" s="41">
        <v>207</v>
      </c>
      <c r="O6" s="41">
        <v>59</v>
      </c>
      <c r="P6" s="53">
        <f>M6-N6-O6</f>
        <v>1855</v>
      </c>
      <c r="Q6" s="5"/>
      <c r="R6" s="5"/>
      <c r="S6" s="5"/>
      <c r="T6" s="5"/>
    </row>
    <row r="7" spans="1:20" x14ac:dyDescent="0.2">
      <c r="A7" s="54"/>
      <c r="B7" s="40">
        <v>2</v>
      </c>
      <c r="C7" s="55">
        <v>1658</v>
      </c>
      <c r="D7" s="55">
        <v>1035.3656510000001</v>
      </c>
      <c r="E7" s="40">
        <v>235.51355000000001</v>
      </c>
      <c r="F7" s="40">
        <v>574.56878800000004</v>
      </c>
      <c r="G7" s="40">
        <v>9.0507430000000006</v>
      </c>
      <c r="H7" s="56">
        <v>169.41804099999999</v>
      </c>
      <c r="I7" s="40">
        <v>1115</v>
      </c>
      <c r="J7" s="40">
        <v>261</v>
      </c>
      <c r="K7" s="41">
        <v>79</v>
      </c>
      <c r="L7" s="41">
        <f t="shared" ref="L7:L46" si="0">I7-J7-K7</f>
        <v>775</v>
      </c>
      <c r="M7" s="57">
        <v>951</v>
      </c>
      <c r="N7" s="41">
        <v>206</v>
      </c>
      <c r="O7" s="41">
        <v>61</v>
      </c>
      <c r="P7" s="53">
        <f t="shared" ref="P7:P46" si="1">M7-N7-O7</f>
        <v>684</v>
      </c>
      <c r="Q7" s="5"/>
      <c r="R7" s="5"/>
      <c r="S7" s="5"/>
      <c r="T7" s="5"/>
    </row>
    <row r="8" spans="1:20" x14ac:dyDescent="0.2">
      <c r="A8" s="54"/>
      <c r="B8" s="40">
        <v>3</v>
      </c>
      <c r="C8" s="55">
        <v>3876</v>
      </c>
      <c r="D8" s="55">
        <v>2457.0080029999999</v>
      </c>
      <c r="E8" s="40">
        <v>779.27683300000001</v>
      </c>
      <c r="F8" s="40">
        <v>1094.0686599999999</v>
      </c>
      <c r="G8" s="40">
        <v>279.79460999999998</v>
      </c>
      <c r="H8" s="56">
        <v>269.93800399999998</v>
      </c>
      <c r="I8" s="40">
        <v>2175</v>
      </c>
      <c r="J8" s="40">
        <v>709</v>
      </c>
      <c r="K8" s="41">
        <v>100</v>
      </c>
      <c r="L8" s="41">
        <f t="shared" si="0"/>
        <v>1366</v>
      </c>
      <c r="M8" s="57">
        <v>1805</v>
      </c>
      <c r="N8" s="41">
        <v>569</v>
      </c>
      <c r="O8" s="41">
        <v>78</v>
      </c>
      <c r="P8" s="53">
        <f t="shared" si="1"/>
        <v>1158</v>
      </c>
      <c r="Q8" s="5"/>
      <c r="R8" s="5"/>
      <c r="S8" s="5"/>
      <c r="T8" s="5"/>
    </row>
    <row r="9" spans="1:20" x14ac:dyDescent="0.2">
      <c r="A9" s="54"/>
      <c r="B9" s="40">
        <v>4</v>
      </c>
      <c r="C9" s="55">
        <v>3806</v>
      </c>
      <c r="D9" s="55">
        <v>2754.9915139999998</v>
      </c>
      <c r="E9" s="40">
        <v>880.72335599999997</v>
      </c>
      <c r="F9" s="40">
        <v>1240.930505</v>
      </c>
      <c r="G9" s="40">
        <v>380.2054</v>
      </c>
      <c r="H9" s="56">
        <v>204.06220099999999</v>
      </c>
      <c r="I9" s="40">
        <v>2166</v>
      </c>
      <c r="J9" s="40">
        <v>731</v>
      </c>
      <c r="K9" s="41">
        <v>53</v>
      </c>
      <c r="L9" s="41">
        <f t="shared" si="0"/>
        <v>1382</v>
      </c>
      <c r="M9" s="57">
        <v>1741</v>
      </c>
      <c r="N9" s="41">
        <v>551</v>
      </c>
      <c r="O9" s="41">
        <v>35</v>
      </c>
      <c r="P9" s="53">
        <f t="shared" si="1"/>
        <v>1155</v>
      </c>
      <c r="Q9" s="5"/>
      <c r="R9" s="5"/>
      <c r="S9" s="5"/>
      <c r="T9" s="5"/>
    </row>
    <row r="10" spans="1:20" x14ac:dyDescent="0.2">
      <c r="A10" s="52"/>
      <c r="B10" s="40">
        <v>5</v>
      </c>
      <c r="C10" s="55">
        <v>2898</v>
      </c>
      <c r="D10" s="55">
        <v>2131.0002370000002</v>
      </c>
      <c r="E10" s="40">
        <v>599.99990000000003</v>
      </c>
      <c r="F10" s="40">
        <v>1105.000094</v>
      </c>
      <c r="G10" s="40">
        <v>209.000112</v>
      </c>
      <c r="H10" s="56">
        <v>139.000102</v>
      </c>
      <c r="I10" s="40">
        <v>1610</v>
      </c>
      <c r="J10" s="40">
        <v>528</v>
      </c>
      <c r="K10" s="41">
        <v>29</v>
      </c>
      <c r="L10" s="41">
        <f t="shared" si="0"/>
        <v>1053</v>
      </c>
      <c r="M10" s="57">
        <v>1295</v>
      </c>
      <c r="N10" s="41">
        <v>389</v>
      </c>
      <c r="O10" s="41">
        <v>23</v>
      </c>
      <c r="P10" s="53">
        <f t="shared" si="1"/>
        <v>883</v>
      </c>
      <c r="Q10" s="5"/>
      <c r="R10" s="5"/>
      <c r="S10" s="5"/>
      <c r="T10" s="5"/>
    </row>
    <row r="11" spans="1:20" x14ac:dyDescent="0.2">
      <c r="A11" s="54"/>
      <c r="B11" s="40">
        <v>6</v>
      </c>
      <c r="C11" s="55">
        <v>4150</v>
      </c>
      <c r="D11" s="55">
        <v>2434.5482350000002</v>
      </c>
      <c r="E11" s="40">
        <v>835.52235800000005</v>
      </c>
      <c r="F11" s="40">
        <v>1327.611862</v>
      </c>
      <c r="G11" s="40">
        <v>76.380047000000005</v>
      </c>
      <c r="H11" s="56">
        <v>107.552499</v>
      </c>
      <c r="I11" s="40">
        <v>1740</v>
      </c>
      <c r="J11" s="40">
        <v>680</v>
      </c>
      <c r="K11" s="41">
        <v>64</v>
      </c>
      <c r="L11" s="41">
        <f t="shared" si="0"/>
        <v>996</v>
      </c>
      <c r="M11" s="57">
        <v>1341</v>
      </c>
      <c r="N11" s="41">
        <v>487</v>
      </c>
      <c r="O11" s="41">
        <v>53</v>
      </c>
      <c r="P11" s="53">
        <f t="shared" si="1"/>
        <v>801</v>
      </c>
      <c r="Q11" s="5"/>
      <c r="R11" s="5"/>
      <c r="S11" s="5"/>
      <c r="T11" s="5"/>
    </row>
    <row r="12" spans="1:20" x14ac:dyDescent="0.2">
      <c r="A12" s="54"/>
      <c r="B12" s="40">
        <v>7</v>
      </c>
      <c r="C12" s="55">
        <v>1255</v>
      </c>
      <c r="D12" s="55">
        <v>636.51289999999995</v>
      </c>
      <c r="E12" s="40">
        <v>170.40089900000001</v>
      </c>
      <c r="F12" s="40">
        <v>461.29870299999999</v>
      </c>
      <c r="G12" s="40">
        <v>0</v>
      </c>
      <c r="H12" s="56">
        <v>4.813294</v>
      </c>
      <c r="I12" s="40">
        <v>649</v>
      </c>
      <c r="J12" s="40">
        <v>222</v>
      </c>
      <c r="K12" s="41">
        <v>5</v>
      </c>
      <c r="L12" s="41">
        <f t="shared" si="0"/>
        <v>422</v>
      </c>
      <c r="M12" s="57">
        <v>513</v>
      </c>
      <c r="N12" s="41">
        <v>161</v>
      </c>
      <c r="O12" s="41">
        <v>3</v>
      </c>
      <c r="P12" s="53">
        <f t="shared" si="1"/>
        <v>349</v>
      </c>
      <c r="Q12" s="5"/>
      <c r="R12" s="5"/>
      <c r="S12" s="5"/>
      <c r="T12" s="5"/>
    </row>
    <row r="13" spans="1:20" x14ac:dyDescent="0.2">
      <c r="A13" s="54"/>
      <c r="B13" s="40">
        <v>8</v>
      </c>
      <c r="C13" s="55">
        <v>1212</v>
      </c>
      <c r="D13" s="55">
        <v>870.45685900000001</v>
      </c>
      <c r="E13" s="40">
        <v>274.28960499999999</v>
      </c>
      <c r="F13" s="40">
        <v>483.07450799999998</v>
      </c>
      <c r="G13" s="40">
        <v>60.530997999999997</v>
      </c>
      <c r="H13" s="56">
        <v>35.822615999999996</v>
      </c>
      <c r="I13" s="40">
        <v>712</v>
      </c>
      <c r="J13" s="40">
        <v>261</v>
      </c>
      <c r="K13" s="41">
        <v>24</v>
      </c>
      <c r="L13" s="41">
        <f t="shared" si="0"/>
        <v>427</v>
      </c>
      <c r="M13" s="57">
        <v>550</v>
      </c>
      <c r="N13" s="41">
        <v>198</v>
      </c>
      <c r="O13" s="41">
        <v>19</v>
      </c>
      <c r="P13" s="53">
        <f t="shared" si="1"/>
        <v>333</v>
      </c>
      <c r="Q13" s="5"/>
      <c r="R13" s="5"/>
      <c r="S13" s="5"/>
      <c r="T13" s="5"/>
    </row>
    <row r="14" spans="1:20" x14ac:dyDescent="0.2">
      <c r="A14" s="52"/>
      <c r="B14" s="40">
        <v>9</v>
      </c>
      <c r="C14" s="55">
        <v>41</v>
      </c>
      <c r="D14" s="55">
        <v>32.805289999999999</v>
      </c>
      <c r="E14" s="40">
        <v>2.5593900000000001</v>
      </c>
      <c r="F14" s="40">
        <v>17.745743000000001</v>
      </c>
      <c r="G14" s="40">
        <v>0</v>
      </c>
      <c r="H14" s="56">
        <v>12.500033</v>
      </c>
      <c r="I14" s="40">
        <v>25</v>
      </c>
      <c r="J14" s="40">
        <v>3</v>
      </c>
      <c r="K14" s="41">
        <v>3</v>
      </c>
      <c r="L14" s="41">
        <f t="shared" si="0"/>
        <v>19</v>
      </c>
      <c r="M14" s="57">
        <v>24</v>
      </c>
      <c r="N14" s="41">
        <v>3</v>
      </c>
      <c r="O14" s="41">
        <v>3</v>
      </c>
      <c r="P14" s="53">
        <f t="shared" si="1"/>
        <v>18</v>
      </c>
      <c r="Q14" s="5"/>
      <c r="R14" s="5"/>
      <c r="S14" s="5"/>
      <c r="T14" s="5"/>
    </row>
    <row r="15" spans="1:20" x14ac:dyDescent="0.2">
      <c r="A15" s="54"/>
      <c r="B15" s="40">
        <v>10</v>
      </c>
      <c r="C15" s="55">
        <v>3931</v>
      </c>
      <c r="D15" s="55">
        <v>2789.9898469999998</v>
      </c>
      <c r="E15" s="40">
        <v>832.061241</v>
      </c>
      <c r="F15" s="40">
        <v>1283.3970489999999</v>
      </c>
      <c r="G15" s="40">
        <v>208.11215200000001</v>
      </c>
      <c r="H15" s="56">
        <v>408.75278500000002</v>
      </c>
      <c r="I15" s="40">
        <v>1907</v>
      </c>
      <c r="J15" s="40">
        <v>615</v>
      </c>
      <c r="K15" s="41">
        <v>134</v>
      </c>
      <c r="L15" s="41">
        <f t="shared" si="0"/>
        <v>1158</v>
      </c>
      <c r="M15" s="57">
        <v>1519</v>
      </c>
      <c r="N15" s="41">
        <v>463</v>
      </c>
      <c r="O15" s="41">
        <v>113</v>
      </c>
      <c r="P15" s="53">
        <f t="shared" si="1"/>
        <v>943</v>
      </c>
      <c r="Q15" s="5"/>
      <c r="R15" s="5"/>
      <c r="S15" s="5"/>
      <c r="T15" s="5"/>
    </row>
    <row r="16" spans="1:20" x14ac:dyDescent="0.2">
      <c r="A16" s="54"/>
      <c r="B16" s="40">
        <v>11</v>
      </c>
      <c r="C16" s="55">
        <v>756</v>
      </c>
      <c r="D16" s="55">
        <v>500.00985700000001</v>
      </c>
      <c r="E16" s="40">
        <v>207.93874500000001</v>
      </c>
      <c r="F16" s="40">
        <v>251.602801</v>
      </c>
      <c r="G16" s="40">
        <v>1.8878490000000001</v>
      </c>
      <c r="H16" s="56">
        <v>36.247115999999998</v>
      </c>
      <c r="I16" s="40">
        <v>365</v>
      </c>
      <c r="J16" s="40">
        <v>138</v>
      </c>
      <c r="K16" s="41">
        <v>5</v>
      </c>
      <c r="L16" s="41">
        <f t="shared" si="0"/>
        <v>222</v>
      </c>
      <c r="M16" s="57">
        <v>283</v>
      </c>
      <c r="N16" s="41">
        <v>96</v>
      </c>
      <c r="O16" s="41">
        <v>5</v>
      </c>
      <c r="P16" s="53">
        <f t="shared" si="1"/>
        <v>182</v>
      </c>
      <c r="Q16" s="5"/>
      <c r="R16" s="5"/>
      <c r="S16" s="5"/>
      <c r="T16" s="5"/>
    </row>
    <row r="17" spans="1:20" x14ac:dyDescent="0.2">
      <c r="A17" s="54"/>
      <c r="B17" s="40">
        <v>12</v>
      </c>
      <c r="C17" s="55">
        <v>3906</v>
      </c>
      <c r="D17" s="55">
        <v>2404.4911299999999</v>
      </c>
      <c r="E17" s="40">
        <v>970.79364699999996</v>
      </c>
      <c r="F17" s="40">
        <v>1169.771722</v>
      </c>
      <c r="G17" s="40">
        <v>121.477175</v>
      </c>
      <c r="H17" s="56">
        <v>102.36060999999999</v>
      </c>
      <c r="I17" s="40">
        <v>1869</v>
      </c>
      <c r="J17" s="40">
        <v>726</v>
      </c>
      <c r="K17" s="41">
        <v>100</v>
      </c>
      <c r="L17" s="41">
        <f t="shared" si="0"/>
        <v>1043</v>
      </c>
      <c r="M17" s="57">
        <v>1477</v>
      </c>
      <c r="N17" s="41">
        <v>559</v>
      </c>
      <c r="O17" s="41">
        <v>88</v>
      </c>
      <c r="P17" s="53">
        <f t="shared" si="1"/>
        <v>830</v>
      </c>
      <c r="Q17" s="5"/>
      <c r="R17" s="5"/>
      <c r="S17" s="5"/>
      <c r="T17" s="5"/>
    </row>
    <row r="18" spans="1:20" x14ac:dyDescent="0.2">
      <c r="A18" s="52"/>
      <c r="B18" s="40">
        <v>13</v>
      </c>
      <c r="C18" s="55">
        <v>2498</v>
      </c>
      <c r="D18" s="55">
        <v>1543.2799</v>
      </c>
      <c r="E18" s="40">
        <v>776.622297</v>
      </c>
      <c r="F18" s="40">
        <v>652.42769299999998</v>
      </c>
      <c r="G18" s="40">
        <v>72.272728999999998</v>
      </c>
      <c r="H18" s="56">
        <v>28.859961999999999</v>
      </c>
      <c r="I18" s="40">
        <v>1035</v>
      </c>
      <c r="J18" s="40">
        <v>450</v>
      </c>
      <c r="K18" s="41">
        <v>9</v>
      </c>
      <c r="L18" s="41">
        <f t="shared" si="0"/>
        <v>576</v>
      </c>
      <c r="M18" s="57">
        <v>745</v>
      </c>
      <c r="N18" s="41">
        <v>310</v>
      </c>
      <c r="O18" s="41">
        <v>8</v>
      </c>
      <c r="P18" s="53">
        <f t="shared" si="1"/>
        <v>427</v>
      </c>
      <c r="Q18" s="5"/>
      <c r="R18" s="5"/>
      <c r="S18" s="5"/>
      <c r="T18" s="5"/>
    </row>
    <row r="19" spans="1:20" x14ac:dyDescent="0.2">
      <c r="A19" s="54"/>
      <c r="B19" s="40">
        <v>14</v>
      </c>
      <c r="C19" s="55">
        <v>2887</v>
      </c>
      <c r="D19" s="55">
        <v>1904.3061909999999</v>
      </c>
      <c r="E19" s="40">
        <v>562.44090300000005</v>
      </c>
      <c r="F19" s="40">
        <v>1118.1074269999999</v>
      </c>
      <c r="G19" s="40">
        <v>73.470414000000005</v>
      </c>
      <c r="H19" s="56">
        <v>125.645185</v>
      </c>
      <c r="I19" s="40">
        <v>1428</v>
      </c>
      <c r="J19" s="40">
        <v>487</v>
      </c>
      <c r="K19" s="41">
        <v>38</v>
      </c>
      <c r="L19" s="41">
        <f t="shared" si="0"/>
        <v>903</v>
      </c>
      <c r="M19" s="57">
        <v>1133</v>
      </c>
      <c r="N19" s="41">
        <v>362</v>
      </c>
      <c r="O19" s="41">
        <v>32</v>
      </c>
      <c r="P19" s="53">
        <f t="shared" si="1"/>
        <v>739</v>
      </c>
      <c r="Q19" s="5"/>
      <c r="R19" s="5"/>
      <c r="S19" s="5"/>
      <c r="T19" s="5"/>
    </row>
    <row r="20" spans="1:20" x14ac:dyDescent="0.2">
      <c r="A20" s="54"/>
      <c r="B20" s="40">
        <v>15</v>
      </c>
      <c r="C20" s="55">
        <v>2879</v>
      </c>
      <c r="D20" s="55">
        <v>1870.93445</v>
      </c>
      <c r="E20" s="40">
        <v>511.85831999999999</v>
      </c>
      <c r="F20" s="40">
        <v>1093.337141</v>
      </c>
      <c r="G20" s="40">
        <v>120.239769</v>
      </c>
      <c r="H20" s="56">
        <v>99.237992000000006</v>
      </c>
      <c r="I20" s="40">
        <v>1449</v>
      </c>
      <c r="J20" s="40">
        <v>432</v>
      </c>
      <c r="K20" s="41">
        <v>110</v>
      </c>
      <c r="L20" s="41">
        <f t="shared" si="0"/>
        <v>907</v>
      </c>
      <c r="M20" s="57">
        <v>1123</v>
      </c>
      <c r="N20" s="41">
        <v>292</v>
      </c>
      <c r="O20" s="41">
        <v>84</v>
      </c>
      <c r="P20" s="53">
        <f t="shared" si="1"/>
        <v>747</v>
      </c>
      <c r="Q20" s="5"/>
      <c r="R20" s="5"/>
      <c r="S20" s="5"/>
      <c r="T20" s="5"/>
    </row>
    <row r="21" spans="1:20" x14ac:dyDescent="0.2">
      <c r="A21" s="54"/>
      <c r="B21" s="40">
        <v>16</v>
      </c>
      <c r="C21" s="55">
        <v>1732</v>
      </c>
      <c r="D21" s="55">
        <v>1092.518951</v>
      </c>
      <c r="E21" s="40">
        <v>277.00095599999997</v>
      </c>
      <c r="F21" s="40">
        <v>672.46903399999997</v>
      </c>
      <c r="G21" s="40">
        <v>73.044475000000006</v>
      </c>
      <c r="H21" s="56">
        <v>42.041879999999999</v>
      </c>
      <c r="I21" s="40">
        <v>968</v>
      </c>
      <c r="J21" s="40">
        <v>263</v>
      </c>
      <c r="K21" s="41">
        <v>87</v>
      </c>
      <c r="L21" s="41">
        <f t="shared" si="0"/>
        <v>618</v>
      </c>
      <c r="M21" s="57">
        <v>811</v>
      </c>
      <c r="N21" s="41">
        <v>196</v>
      </c>
      <c r="O21" s="41">
        <v>79</v>
      </c>
      <c r="P21" s="53">
        <f t="shared" si="1"/>
        <v>536</v>
      </c>
      <c r="Q21" s="5"/>
      <c r="R21" s="5"/>
      <c r="S21" s="5"/>
      <c r="T21" s="5"/>
    </row>
    <row r="22" spans="1:20" x14ac:dyDescent="0.2">
      <c r="A22" s="52"/>
      <c r="B22" s="40">
        <v>17</v>
      </c>
      <c r="C22" s="55">
        <v>153</v>
      </c>
      <c r="D22" s="55">
        <v>49.991157999999999</v>
      </c>
      <c r="E22" s="40">
        <v>19.538720999999999</v>
      </c>
      <c r="F22" s="40">
        <v>26.541018000000001</v>
      </c>
      <c r="G22" s="40">
        <v>0.29452400000000001</v>
      </c>
      <c r="H22" s="56">
        <v>1.646247</v>
      </c>
      <c r="I22" s="40">
        <v>51</v>
      </c>
      <c r="J22" s="40">
        <v>18</v>
      </c>
      <c r="K22" s="41">
        <v>5</v>
      </c>
      <c r="L22" s="41">
        <f t="shared" si="0"/>
        <v>28</v>
      </c>
      <c r="M22" s="57">
        <v>35</v>
      </c>
      <c r="N22" s="41">
        <v>14</v>
      </c>
      <c r="O22" s="41">
        <v>5</v>
      </c>
      <c r="P22" s="53">
        <f t="shared" si="1"/>
        <v>16</v>
      </c>
      <c r="Q22" s="5"/>
      <c r="R22" s="5"/>
      <c r="S22" s="5"/>
      <c r="T22" s="5"/>
    </row>
    <row r="23" spans="1:20" x14ac:dyDescent="0.2">
      <c r="A23" s="54"/>
      <c r="B23" s="40">
        <v>18</v>
      </c>
      <c r="C23" s="55">
        <v>2187</v>
      </c>
      <c r="D23" s="55">
        <v>1830.7731839999999</v>
      </c>
      <c r="E23" s="40">
        <v>602.85979299999997</v>
      </c>
      <c r="F23" s="40">
        <v>868.68314399999997</v>
      </c>
      <c r="G23" s="40">
        <v>46.829200999999998</v>
      </c>
      <c r="H23" s="56">
        <v>257.46680900000001</v>
      </c>
      <c r="I23" s="40">
        <v>1048</v>
      </c>
      <c r="J23" s="40">
        <v>393</v>
      </c>
      <c r="K23" s="41">
        <v>46</v>
      </c>
      <c r="L23" s="41">
        <f t="shared" si="0"/>
        <v>609</v>
      </c>
      <c r="M23" s="57">
        <v>803</v>
      </c>
      <c r="N23" s="41">
        <v>290</v>
      </c>
      <c r="O23" s="41">
        <v>33</v>
      </c>
      <c r="P23" s="53">
        <f t="shared" si="1"/>
        <v>480</v>
      </c>
      <c r="Q23" s="5"/>
      <c r="R23" s="5"/>
      <c r="S23" s="5"/>
      <c r="T23" s="5"/>
    </row>
    <row r="24" spans="1:20" x14ac:dyDescent="0.2">
      <c r="A24" s="54"/>
      <c r="B24" s="40">
        <v>19</v>
      </c>
      <c r="C24" s="55">
        <v>3215</v>
      </c>
      <c r="D24" s="55">
        <v>2000.000082</v>
      </c>
      <c r="E24" s="40">
        <v>805.00009599999998</v>
      </c>
      <c r="F24" s="40">
        <v>990.00008200000002</v>
      </c>
      <c r="G24" s="40">
        <v>0</v>
      </c>
      <c r="H24" s="56">
        <v>204.999899</v>
      </c>
      <c r="I24" s="40">
        <v>1780</v>
      </c>
      <c r="J24" s="40">
        <v>592</v>
      </c>
      <c r="K24" s="41">
        <v>159</v>
      </c>
      <c r="L24" s="41">
        <f t="shared" si="0"/>
        <v>1029</v>
      </c>
      <c r="M24" s="57">
        <v>1482</v>
      </c>
      <c r="N24" s="41">
        <v>469</v>
      </c>
      <c r="O24" s="41">
        <v>134</v>
      </c>
      <c r="P24" s="53">
        <f t="shared" si="1"/>
        <v>879</v>
      </c>
      <c r="Q24" s="5"/>
      <c r="R24" s="5"/>
      <c r="S24" s="5"/>
      <c r="T24" s="5"/>
    </row>
    <row r="25" spans="1:20" x14ac:dyDescent="0.2">
      <c r="A25" s="54"/>
      <c r="B25" s="40">
        <v>20</v>
      </c>
      <c r="C25" s="55">
        <v>2339</v>
      </c>
      <c r="D25" s="55">
        <v>1501.000229</v>
      </c>
      <c r="E25" s="40">
        <v>389.99999800000001</v>
      </c>
      <c r="F25" s="40">
        <v>960.00021600000002</v>
      </c>
      <c r="G25" s="40">
        <v>69.000001999999995</v>
      </c>
      <c r="H25" s="56">
        <v>67.000000999999997</v>
      </c>
      <c r="I25" s="40">
        <v>976</v>
      </c>
      <c r="J25" s="40">
        <v>408</v>
      </c>
      <c r="K25" s="41">
        <v>16</v>
      </c>
      <c r="L25" s="41">
        <f t="shared" si="0"/>
        <v>552</v>
      </c>
      <c r="M25" s="57">
        <v>689</v>
      </c>
      <c r="N25" s="41">
        <v>254</v>
      </c>
      <c r="O25" s="41">
        <v>12</v>
      </c>
      <c r="P25" s="53">
        <f t="shared" si="1"/>
        <v>423</v>
      </c>
      <c r="Q25" s="5"/>
      <c r="R25" s="5"/>
      <c r="S25" s="5"/>
      <c r="T25" s="5"/>
    </row>
    <row r="26" spans="1:20" x14ac:dyDescent="0.2">
      <c r="A26" s="52"/>
      <c r="B26" s="40">
        <v>21</v>
      </c>
      <c r="C26" s="55">
        <v>2684</v>
      </c>
      <c r="D26" s="55">
        <v>1640.0000250000001</v>
      </c>
      <c r="E26" s="40">
        <v>750.00011199999994</v>
      </c>
      <c r="F26" s="40">
        <v>689.99991499999999</v>
      </c>
      <c r="G26" s="40">
        <v>60</v>
      </c>
      <c r="H26" s="56">
        <v>139.999999</v>
      </c>
      <c r="I26" s="40">
        <v>1081</v>
      </c>
      <c r="J26" s="40">
        <v>475</v>
      </c>
      <c r="K26" s="41">
        <v>15</v>
      </c>
      <c r="L26" s="41">
        <f t="shared" si="0"/>
        <v>591</v>
      </c>
      <c r="M26" s="57">
        <v>745</v>
      </c>
      <c r="N26" s="41">
        <v>298</v>
      </c>
      <c r="O26" s="41">
        <v>8</v>
      </c>
      <c r="P26" s="53">
        <f t="shared" si="1"/>
        <v>439</v>
      </c>
      <c r="Q26" s="5"/>
      <c r="R26" s="5"/>
      <c r="S26" s="5"/>
      <c r="T26" s="5"/>
    </row>
    <row r="27" spans="1:20" x14ac:dyDescent="0.2">
      <c r="A27" s="54"/>
      <c r="B27" s="40">
        <v>22</v>
      </c>
      <c r="C27" s="55">
        <v>1957</v>
      </c>
      <c r="D27" s="55">
        <v>1155.4299490000001</v>
      </c>
      <c r="E27" s="40">
        <v>422.89133299999997</v>
      </c>
      <c r="F27" s="40">
        <v>562.69416000000001</v>
      </c>
      <c r="G27" s="40">
        <v>46.249999000000003</v>
      </c>
      <c r="H27" s="56">
        <v>103.77962599999999</v>
      </c>
      <c r="I27" s="40">
        <v>726</v>
      </c>
      <c r="J27" s="40">
        <v>279</v>
      </c>
      <c r="K27" s="41">
        <v>16</v>
      </c>
      <c r="L27" s="41">
        <f t="shared" si="0"/>
        <v>431</v>
      </c>
      <c r="M27" s="57">
        <v>505</v>
      </c>
      <c r="N27" s="41">
        <v>182</v>
      </c>
      <c r="O27" s="41">
        <v>12</v>
      </c>
      <c r="P27" s="53">
        <f t="shared" si="1"/>
        <v>311</v>
      </c>
      <c r="Q27" s="5"/>
      <c r="R27" s="5"/>
      <c r="S27" s="5"/>
      <c r="T27" s="5"/>
    </row>
    <row r="28" spans="1:20" x14ac:dyDescent="0.2">
      <c r="A28" s="54"/>
      <c r="B28" s="40">
        <v>23</v>
      </c>
      <c r="C28" s="55">
        <v>2614</v>
      </c>
      <c r="D28" s="55">
        <v>1322.000014</v>
      </c>
      <c r="E28" s="40">
        <v>375.00000499999999</v>
      </c>
      <c r="F28" s="40">
        <v>745.00000499999999</v>
      </c>
      <c r="G28" s="40">
        <v>4</v>
      </c>
      <c r="H28" s="56">
        <v>154.00000600000001</v>
      </c>
      <c r="I28" s="40">
        <v>1463</v>
      </c>
      <c r="J28" s="40">
        <v>500</v>
      </c>
      <c r="K28" s="41">
        <v>19</v>
      </c>
      <c r="L28" s="41">
        <f t="shared" si="0"/>
        <v>944</v>
      </c>
      <c r="M28" s="57">
        <v>1183</v>
      </c>
      <c r="N28" s="41">
        <v>365</v>
      </c>
      <c r="O28" s="41">
        <v>15</v>
      </c>
      <c r="P28" s="53">
        <f t="shared" si="1"/>
        <v>803</v>
      </c>
      <c r="Q28" s="5"/>
      <c r="R28" s="5"/>
      <c r="S28" s="5"/>
      <c r="T28" s="5"/>
    </row>
    <row r="29" spans="1:20" x14ac:dyDescent="0.2">
      <c r="A29" s="54"/>
      <c r="B29" s="40">
        <v>24</v>
      </c>
      <c r="C29" s="55">
        <v>1451</v>
      </c>
      <c r="D29" s="55">
        <v>1094.3161239999999</v>
      </c>
      <c r="E29" s="40">
        <v>538.84003199999995</v>
      </c>
      <c r="F29" s="40">
        <v>442.62079</v>
      </c>
      <c r="G29" s="40">
        <v>47.971296000000002</v>
      </c>
      <c r="H29" s="56">
        <v>27.710785000000001</v>
      </c>
      <c r="I29" s="40">
        <v>517</v>
      </c>
      <c r="J29" s="40">
        <v>189</v>
      </c>
      <c r="K29" s="41">
        <v>9</v>
      </c>
      <c r="L29" s="41">
        <f t="shared" si="0"/>
        <v>319</v>
      </c>
      <c r="M29" s="57">
        <v>379</v>
      </c>
      <c r="N29" s="41">
        <v>133</v>
      </c>
      <c r="O29" s="41">
        <v>7</v>
      </c>
      <c r="P29" s="53">
        <f t="shared" si="1"/>
        <v>239</v>
      </c>
      <c r="Q29" s="5"/>
      <c r="R29" s="5"/>
      <c r="S29" s="5"/>
      <c r="T29" s="5"/>
    </row>
    <row r="30" spans="1:20" x14ac:dyDescent="0.2">
      <c r="A30" s="52"/>
      <c r="B30" s="40">
        <v>25</v>
      </c>
      <c r="C30" s="55">
        <v>1846</v>
      </c>
      <c r="D30" s="55">
        <v>1458.814451</v>
      </c>
      <c r="E30" s="40">
        <v>485.53335600000003</v>
      </c>
      <c r="F30" s="40">
        <v>863.99505599999998</v>
      </c>
      <c r="G30" s="40">
        <v>41.683292999999999</v>
      </c>
      <c r="H30" s="56">
        <v>18.418230999999999</v>
      </c>
      <c r="I30" s="40">
        <v>894</v>
      </c>
      <c r="J30" s="40">
        <v>274</v>
      </c>
      <c r="K30" s="41">
        <v>16</v>
      </c>
      <c r="L30" s="41">
        <f t="shared" si="0"/>
        <v>604</v>
      </c>
      <c r="M30" s="57">
        <v>697</v>
      </c>
      <c r="N30" s="41">
        <v>176</v>
      </c>
      <c r="O30" s="41">
        <v>11</v>
      </c>
      <c r="P30" s="53">
        <f t="shared" si="1"/>
        <v>510</v>
      </c>
      <c r="Q30" s="5"/>
      <c r="R30" s="5"/>
      <c r="S30" s="5"/>
      <c r="T30" s="5"/>
    </row>
    <row r="31" spans="1:20" x14ac:dyDescent="0.2">
      <c r="A31" s="52"/>
      <c r="B31" s="40">
        <v>26</v>
      </c>
      <c r="C31" s="55">
        <v>1753</v>
      </c>
      <c r="D31" s="55">
        <v>1681.5626830000001</v>
      </c>
      <c r="E31" s="40">
        <v>863.18543399999999</v>
      </c>
      <c r="F31" s="40">
        <v>775.27645600000005</v>
      </c>
      <c r="G31" s="40">
        <v>11.875</v>
      </c>
      <c r="H31" s="56">
        <v>17.225805999999999</v>
      </c>
      <c r="I31" s="40">
        <v>786</v>
      </c>
      <c r="J31" s="40">
        <v>337</v>
      </c>
      <c r="K31" s="41">
        <v>9</v>
      </c>
      <c r="L31" s="41">
        <f t="shared" si="0"/>
        <v>440</v>
      </c>
      <c r="M31" s="57">
        <v>573</v>
      </c>
      <c r="N31" s="41">
        <v>214</v>
      </c>
      <c r="O31" s="41">
        <v>9</v>
      </c>
      <c r="P31" s="53">
        <f t="shared" si="1"/>
        <v>350</v>
      </c>
      <c r="Q31" s="5"/>
      <c r="R31" s="5"/>
      <c r="S31" s="5"/>
      <c r="T31" s="5"/>
    </row>
    <row r="32" spans="1:20" x14ac:dyDescent="0.2">
      <c r="A32" s="52"/>
      <c r="B32" s="40">
        <v>27</v>
      </c>
      <c r="C32" s="55">
        <v>719</v>
      </c>
      <c r="D32" s="55">
        <v>334.79919599999999</v>
      </c>
      <c r="E32" s="40">
        <v>179.692814</v>
      </c>
      <c r="F32" s="40">
        <v>145.10638299999999</v>
      </c>
      <c r="G32" s="40">
        <v>0</v>
      </c>
      <c r="H32" s="56">
        <v>10</v>
      </c>
      <c r="I32" s="40">
        <v>332</v>
      </c>
      <c r="J32" s="40">
        <v>104</v>
      </c>
      <c r="K32" s="41">
        <v>5</v>
      </c>
      <c r="L32" s="41">
        <f t="shared" si="0"/>
        <v>223</v>
      </c>
      <c r="M32" s="57">
        <v>237</v>
      </c>
      <c r="N32" s="41">
        <v>77</v>
      </c>
      <c r="O32" s="41">
        <v>3</v>
      </c>
      <c r="P32" s="53">
        <f t="shared" si="1"/>
        <v>157</v>
      </c>
      <c r="Q32" s="5"/>
      <c r="R32" s="5"/>
      <c r="S32" s="5"/>
      <c r="T32" s="5"/>
    </row>
    <row r="33" spans="1:20" x14ac:dyDescent="0.2">
      <c r="A33" s="52"/>
      <c r="B33" s="40">
        <v>28</v>
      </c>
      <c r="C33" s="55">
        <v>1162</v>
      </c>
      <c r="D33" s="55">
        <v>569.81745100000001</v>
      </c>
      <c r="E33" s="40">
        <v>194.91906299999999</v>
      </c>
      <c r="F33" s="40">
        <v>370.898391</v>
      </c>
      <c r="G33" s="40">
        <v>4</v>
      </c>
      <c r="H33" s="56">
        <v>0</v>
      </c>
      <c r="I33" s="40">
        <v>558</v>
      </c>
      <c r="J33" s="40">
        <v>250</v>
      </c>
      <c r="K33" s="41">
        <v>11</v>
      </c>
      <c r="L33" s="41">
        <f t="shared" si="0"/>
        <v>297</v>
      </c>
      <c r="M33" s="57">
        <v>436</v>
      </c>
      <c r="N33" s="41">
        <v>189</v>
      </c>
      <c r="O33" s="41">
        <v>8</v>
      </c>
      <c r="P33" s="53">
        <f t="shared" si="1"/>
        <v>239</v>
      </c>
      <c r="Q33" s="5"/>
      <c r="R33" s="5"/>
      <c r="S33" s="5"/>
      <c r="T33" s="5"/>
    </row>
    <row r="34" spans="1:20" x14ac:dyDescent="0.2">
      <c r="A34" s="52"/>
      <c r="B34" s="40">
        <v>29</v>
      </c>
      <c r="C34" s="55">
        <v>41</v>
      </c>
      <c r="D34" s="55">
        <v>29.182528999999999</v>
      </c>
      <c r="E34" s="40">
        <v>5.0808289999999996</v>
      </c>
      <c r="F34" s="40">
        <v>24.101702</v>
      </c>
      <c r="G34" s="40">
        <v>0</v>
      </c>
      <c r="H34" s="56">
        <v>0</v>
      </c>
      <c r="I34" s="40">
        <v>0</v>
      </c>
      <c r="J34" s="40">
        <v>0</v>
      </c>
      <c r="K34" s="41">
        <v>0</v>
      </c>
      <c r="L34" s="41">
        <f t="shared" si="0"/>
        <v>0</v>
      </c>
      <c r="M34" s="57">
        <v>0</v>
      </c>
      <c r="N34" s="41">
        <v>0</v>
      </c>
      <c r="O34" s="41">
        <v>0</v>
      </c>
      <c r="P34" s="53">
        <f t="shared" si="1"/>
        <v>0</v>
      </c>
      <c r="Q34" s="5"/>
      <c r="R34" s="5"/>
      <c r="S34" s="5"/>
      <c r="T34" s="5"/>
    </row>
    <row r="35" spans="1:20" x14ac:dyDescent="0.2">
      <c r="A35" s="52"/>
      <c r="B35" s="40">
        <v>30</v>
      </c>
      <c r="C35" s="55">
        <v>455</v>
      </c>
      <c r="D35" s="55">
        <v>438.23329200000001</v>
      </c>
      <c r="E35" s="40">
        <v>55.670895000000002</v>
      </c>
      <c r="F35" s="40">
        <v>354.66228699999999</v>
      </c>
      <c r="G35" s="40">
        <v>1.1847529999999999</v>
      </c>
      <c r="H35" s="56">
        <v>2.2950179999999998</v>
      </c>
      <c r="I35" s="40">
        <v>325</v>
      </c>
      <c r="J35" s="40">
        <v>66</v>
      </c>
      <c r="K35" s="41">
        <v>7</v>
      </c>
      <c r="L35" s="41">
        <f t="shared" si="0"/>
        <v>252</v>
      </c>
      <c r="M35" s="57">
        <v>270</v>
      </c>
      <c r="N35" s="41">
        <v>54</v>
      </c>
      <c r="O35" s="41">
        <v>6</v>
      </c>
      <c r="P35" s="53">
        <f t="shared" si="1"/>
        <v>210</v>
      </c>
      <c r="Q35" s="5"/>
      <c r="R35" s="5"/>
      <c r="S35" s="5"/>
      <c r="T35" s="5"/>
    </row>
    <row r="36" spans="1:20" x14ac:dyDescent="0.2">
      <c r="A36" s="52"/>
      <c r="B36" s="40">
        <v>31</v>
      </c>
      <c r="C36" s="55">
        <v>68</v>
      </c>
      <c r="D36" s="55">
        <v>45.321300999999998</v>
      </c>
      <c r="E36" s="40">
        <v>24.763652</v>
      </c>
      <c r="F36" s="40">
        <v>11.671900000000001</v>
      </c>
      <c r="G36" s="40">
        <v>4.4198779999999998</v>
      </c>
      <c r="H36" s="56">
        <v>2.4905629999999999</v>
      </c>
      <c r="I36" s="40">
        <v>10</v>
      </c>
      <c r="J36" s="40">
        <v>5</v>
      </c>
      <c r="K36" s="41">
        <v>0</v>
      </c>
      <c r="L36" s="41">
        <f t="shared" si="0"/>
        <v>5</v>
      </c>
      <c r="M36" s="57">
        <v>7</v>
      </c>
      <c r="N36" s="41">
        <v>3</v>
      </c>
      <c r="O36" s="41">
        <v>0</v>
      </c>
      <c r="P36" s="53">
        <f t="shared" si="1"/>
        <v>4</v>
      </c>
      <c r="Q36" s="5"/>
      <c r="R36" s="5"/>
      <c r="S36" s="5"/>
      <c r="T36" s="5"/>
    </row>
    <row r="37" spans="1:20" x14ac:dyDescent="0.2">
      <c r="A37" s="52"/>
      <c r="B37" s="40">
        <v>32</v>
      </c>
      <c r="C37" s="55">
        <v>1465</v>
      </c>
      <c r="D37" s="55">
        <v>927.13531699999999</v>
      </c>
      <c r="E37" s="40">
        <v>202.54162500000001</v>
      </c>
      <c r="F37" s="40">
        <v>235.38005899999999</v>
      </c>
      <c r="G37" s="40">
        <v>51.341141</v>
      </c>
      <c r="H37" s="56">
        <v>399.53827899999999</v>
      </c>
      <c r="I37" s="40">
        <v>689</v>
      </c>
      <c r="J37" s="40">
        <v>229</v>
      </c>
      <c r="K37" s="41">
        <v>135</v>
      </c>
      <c r="L37" s="41">
        <f t="shared" si="0"/>
        <v>325</v>
      </c>
      <c r="M37" s="57">
        <v>567</v>
      </c>
      <c r="N37" s="41">
        <v>182</v>
      </c>
      <c r="O37" s="41">
        <v>118</v>
      </c>
      <c r="P37" s="53">
        <f t="shared" si="1"/>
        <v>267</v>
      </c>
      <c r="Q37" s="5"/>
      <c r="R37" s="5"/>
      <c r="S37" s="5"/>
      <c r="T37" s="5"/>
    </row>
    <row r="38" spans="1:20" x14ac:dyDescent="0.2">
      <c r="A38" s="52"/>
      <c r="B38" s="40">
        <v>33</v>
      </c>
      <c r="C38" s="55">
        <v>1446</v>
      </c>
      <c r="D38" s="55">
        <v>941.83351100000004</v>
      </c>
      <c r="E38" s="40">
        <v>198.83659</v>
      </c>
      <c r="F38" s="40">
        <v>247.70948999999999</v>
      </c>
      <c r="G38" s="40">
        <v>56.626258999999997</v>
      </c>
      <c r="H38" s="56">
        <v>392.10501399999998</v>
      </c>
      <c r="I38" s="40">
        <v>748</v>
      </c>
      <c r="J38" s="40">
        <v>231</v>
      </c>
      <c r="K38" s="41">
        <v>128</v>
      </c>
      <c r="L38" s="41">
        <f t="shared" si="0"/>
        <v>389</v>
      </c>
      <c r="M38" s="57">
        <v>619</v>
      </c>
      <c r="N38" s="41">
        <v>188</v>
      </c>
      <c r="O38" s="41">
        <v>104</v>
      </c>
      <c r="P38" s="53">
        <f t="shared" si="1"/>
        <v>327</v>
      </c>
      <c r="Q38" s="5"/>
      <c r="R38" s="5"/>
      <c r="S38" s="5"/>
      <c r="T38" s="5"/>
    </row>
    <row r="39" spans="1:20" x14ac:dyDescent="0.2">
      <c r="A39" s="52"/>
      <c r="B39" s="40">
        <v>34</v>
      </c>
      <c r="C39" s="55">
        <v>3188</v>
      </c>
      <c r="D39" s="55">
        <v>1538.4995879999999</v>
      </c>
      <c r="E39" s="40">
        <v>418.19521099999997</v>
      </c>
      <c r="F39" s="40">
        <v>490.92973599999999</v>
      </c>
      <c r="G39" s="40">
        <v>146.11185499999999</v>
      </c>
      <c r="H39" s="56">
        <v>393.95561300000003</v>
      </c>
      <c r="I39" s="40">
        <v>1697</v>
      </c>
      <c r="J39" s="40">
        <v>484</v>
      </c>
      <c r="K39" s="41">
        <v>360</v>
      </c>
      <c r="L39" s="41">
        <f t="shared" si="0"/>
        <v>853</v>
      </c>
      <c r="M39" s="57">
        <v>1428</v>
      </c>
      <c r="N39" s="41">
        <v>396</v>
      </c>
      <c r="O39" s="41">
        <v>299</v>
      </c>
      <c r="P39" s="53">
        <f t="shared" si="1"/>
        <v>733</v>
      </c>
      <c r="Q39" s="5"/>
      <c r="R39" s="5"/>
      <c r="S39" s="5"/>
      <c r="T39" s="5"/>
    </row>
    <row r="40" spans="1:20" x14ac:dyDescent="0.2">
      <c r="A40" s="52"/>
      <c r="B40" s="40">
        <v>35</v>
      </c>
      <c r="C40" s="55">
        <v>1882</v>
      </c>
      <c r="D40" s="55">
        <v>932.423495</v>
      </c>
      <c r="E40" s="40">
        <v>241.41739899999999</v>
      </c>
      <c r="F40" s="40">
        <v>321.45493199999999</v>
      </c>
      <c r="G40" s="40">
        <v>100.093052</v>
      </c>
      <c r="H40" s="56">
        <v>178.86679899999999</v>
      </c>
      <c r="I40" s="40">
        <v>1001</v>
      </c>
      <c r="J40" s="40">
        <v>287</v>
      </c>
      <c r="K40" s="41">
        <v>138</v>
      </c>
      <c r="L40" s="41">
        <f t="shared" si="0"/>
        <v>576</v>
      </c>
      <c r="M40" s="57">
        <v>844</v>
      </c>
      <c r="N40" s="41">
        <v>237</v>
      </c>
      <c r="O40" s="41">
        <v>111</v>
      </c>
      <c r="P40" s="53">
        <f t="shared" si="1"/>
        <v>496</v>
      </c>
      <c r="Q40" s="5"/>
      <c r="R40" s="5"/>
      <c r="S40" s="5"/>
      <c r="T40" s="5"/>
    </row>
    <row r="41" spans="1:20" x14ac:dyDescent="0.2">
      <c r="A41" s="52"/>
      <c r="B41" s="40">
        <v>36</v>
      </c>
      <c r="C41" s="55">
        <v>5019</v>
      </c>
      <c r="D41" s="55">
        <v>2824.8449730000002</v>
      </c>
      <c r="E41" s="40">
        <v>884.208889</v>
      </c>
      <c r="F41" s="40">
        <v>1039.076693</v>
      </c>
      <c r="G41" s="40">
        <v>196.31207000000001</v>
      </c>
      <c r="H41" s="56">
        <v>622.25524199999995</v>
      </c>
      <c r="I41" s="40">
        <v>2557</v>
      </c>
      <c r="J41" s="40">
        <v>812</v>
      </c>
      <c r="K41" s="41">
        <v>278</v>
      </c>
      <c r="L41" s="41">
        <f t="shared" si="0"/>
        <v>1467</v>
      </c>
      <c r="M41" s="57">
        <v>2033</v>
      </c>
      <c r="N41" s="41">
        <v>630</v>
      </c>
      <c r="O41" s="41">
        <v>197</v>
      </c>
      <c r="P41" s="53">
        <f t="shared" si="1"/>
        <v>1206</v>
      </c>
      <c r="Q41" s="5"/>
      <c r="R41" s="5"/>
      <c r="S41" s="5"/>
      <c r="T41" s="5"/>
    </row>
    <row r="42" spans="1:20" x14ac:dyDescent="0.2">
      <c r="A42" s="52"/>
      <c r="B42" s="40">
        <v>37</v>
      </c>
      <c r="C42" s="55">
        <v>3491</v>
      </c>
      <c r="D42" s="55">
        <v>2524.8780310000002</v>
      </c>
      <c r="E42" s="40">
        <v>598.25293999999997</v>
      </c>
      <c r="F42" s="40">
        <v>1115.3187069999999</v>
      </c>
      <c r="G42" s="40">
        <v>220.63654600000001</v>
      </c>
      <c r="H42" s="56">
        <v>563.32100700000001</v>
      </c>
      <c r="I42" s="40">
        <v>2040</v>
      </c>
      <c r="J42" s="40">
        <v>579</v>
      </c>
      <c r="K42" s="41">
        <v>213</v>
      </c>
      <c r="L42" s="41">
        <f t="shared" si="0"/>
        <v>1248</v>
      </c>
      <c r="M42" s="57">
        <v>1688</v>
      </c>
      <c r="N42" s="41">
        <v>456</v>
      </c>
      <c r="O42" s="41">
        <v>170</v>
      </c>
      <c r="P42" s="53">
        <f t="shared" si="1"/>
        <v>1062</v>
      </c>
      <c r="Q42" s="5"/>
      <c r="R42" s="5"/>
      <c r="S42" s="5"/>
      <c r="T42" s="5"/>
    </row>
    <row r="43" spans="1:20" x14ac:dyDescent="0.2">
      <c r="A43" s="52"/>
      <c r="B43" s="40">
        <v>38</v>
      </c>
      <c r="C43" s="55">
        <v>2167</v>
      </c>
      <c r="D43" s="55">
        <v>503.09034800000001</v>
      </c>
      <c r="E43" s="40">
        <v>121.447529</v>
      </c>
      <c r="F43" s="40">
        <v>186.598164</v>
      </c>
      <c r="G43" s="40">
        <v>29.54888</v>
      </c>
      <c r="H43" s="56">
        <v>160.81575799999999</v>
      </c>
      <c r="I43" s="40">
        <v>1086</v>
      </c>
      <c r="J43" s="40">
        <v>271</v>
      </c>
      <c r="K43" s="41">
        <v>233</v>
      </c>
      <c r="L43" s="41">
        <f t="shared" si="0"/>
        <v>582</v>
      </c>
      <c r="M43" s="57">
        <v>895</v>
      </c>
      <c r="N43" s="41">
        <v>218</v>
      </c>
      <c r="O43" s="41">
        <v>186</v>
      </c>
      <c r="P43" s="53">
        <f t="shared" si="1"/>
        <v>491</v>
      </c>
      <c r="Q43" s="5"/>
      <c r="R43" s="5"/>
      <c r="S43" s="5"/>
      <c r="T43" s="5"/>
    </row>
    <row r="44" spans="1:20" x14ac:dyDescent="0.2">
      <c r="A44" s="52"/>
      <c r="B44" s="40">
        <v>39</v>
      </c>
      <c r="C44" s="55">
        <v>1060</v>
      </c>
      <c r="D44" s="55">
        <v>262.81467099999998</v>
      </c>
      <c r="E44" s="40">
        <v>65.881124999999997</v>
      </c>
      <c r="F44" s="40">
        <v>124.036097</v>
      </c>
      <c r="G44" s="40">
        <v>15.095623</v>
      </c>
      <c r="H44" s="56">
        <v>51.682541000000001</v>
      </c>
      <c r="I44" s="40">
        <v>629</v>
      </c>
      <c r="J44" s="40">
        <v>166</v>
      </c>
      <c r="K44" s="41">
        <v>81</v>
      </c>
      <c r="L44" s="41">
        <f t="shared" si="0"/>
        <v>382</v>
      </c>
      <c r="M44" s="57">
        <v>553</v>
      </c>
      <c r="N44" s="41">
        <v>142</v>
      </c>
      <c r="O44" s="41">
        <v>66</v>
      </c>
      <c r="P44" s="53">
        <f t="shared" si="1"/>
        <v>345</v>
      </c>
      <c r="Q44" s="5"/>
      <c r="R44" s="5"/>
      <c r="S44" s="5"/>
      <c r="T44" s="5"/>
    </row>
    <row r="45" spans="1:20" x14ac:dyDescent="0.2">
      <c r="A45" s="52"/>
      <c r="B45" s="40">
        <v>40</v>
      </c>
      <c r="C45" s="55">
        <v>1207</v>
      </c>
      <c r="D45" s="55">
        <v>329.11758500000002</v>
      </c>
      <c r="E45" s="40">
        <v>72.758143000000004</v>
      </c>
      <c r="F45" s="40">
        <v>167.15078800000001</v>
      </c>
      <c r="G45" s="40">
        <v>19.537997000000001</v>
      </c>
      <c r="H45" s="56">
        <v>66.448982999999998</v>
      </c>
      <c r="I45" s="40">
        <v>525</v>
      </c>
      <c r="J45" s="40">
        <v>121</v>
      </c>
      <c r="K45" s="41">
        <v>78</v>
      </c>
      <c r="L45" s="41">
        <f t="shared" si="0"/>
        <v>326</v>
      </c>
      <c r="M45" s="57">
        <v>463</v>
      </c>
      <c r="N45" s="41">
        <v>99</v>
      </c>
      <c r="O45" s="41">
        <v>70</v>
      </c>
      <c r="P45" s="53">
        <f t="shared" si="1"/>
        <v>294</v>
      </c>
      <c r="Q45" s="5"/>
      <c r="R45" s="5"/>
      <c r="S45" s="5"/>
      <c r="T45" s="5"/>
    </row>
    <row r="46" spans="1:20" x14ac:dyDescent="0.2">
      <c r="A46" s="52"/>
      <c r="B46" s="40">
        <v>41</v>
      </c>
      <c r="C46" s="55">
        <v>149</v>
      </c>
      <c r="D46" s="55">
        <v>51.081125</v>
      </c>
      <c r="E46" s="40">
        <v>14.401144</v>
      </c>
      <c r="F46" s="40">
        <v>24.676991000000001</v>
      </c>
      <c r="G46" s="40">
        <v>2.5350959999999998</v>
      </c>
      <c r="H46" s="56">
        <v>5.0927699999999998</v>
      </c>
      <c r="I46" s="40">
        <v>85</v>
      </c>
      <c r="J46" s="40">
        <v>27</v>
      </c>
      <c r="K46" s="41">
        <v>11</v>
      </c>
      <c r="L46" s="41">
        <f t="shared" si="0"/>
        <v>47</v>
      </c>
      <c r="M46" s="57">
        <v>66</v>
      </c>
      <c r="N46" s="41">
        <v>20</v>
      </c>
      <c r="O46" s="41">
        <v>8</v>
      </c>
      <c r="P46" s="53">
        <f t="shared" si="1"/>
        <v>38</v>
      </c>
      <c r="Q46" s="5"/>
      <c r="R46" s="5"/>
      <c r="S46" s="5"/>
      <c r="T46" s="5"/>
    </row>
    <row r="47" spans="1:20" x14ac:dyDescent="0.2">
      <c r="G47" s="36"/>
      <c r="H47" s="42"/>
      <c r="L47" s="36"/>
      <c r="Q47" s="5"/>
      <c r="R47" s="5"/>
      <c r="S47" s="5"/>
      <c r="T47" s="5"/>
    </row>
    <row r="48" spans="1:20" x14ac:dyDescent="0.2">
      <c r="B48" s="41"/>
      <c r="C48" s="41">
        <f>SUM(C6:C47)</f>
        <v>83700</v>
      </c>
      <c r="D48" s="41">
        <f>SUM(D6:D47)</f>
        <v>52738.400914999984</v>
      </c>
      <c r="E48" s="41">
        <f>SUM(E6:E47)</f>
        <v>16635.035805999996</v>
      </c>
      <c r="F48" s="41">
        <f>SUM(F6:F47)</f>
        <v>26059.815226999992</v>
      </c>
      <c r="G48" s="41">
        <f>SUM(G6:G47)</f>
        <v>3045.4113460000003</v>
      </c>
      <c r="H48" s="41">
        <f>SUM(H6:H47)</f>
        <v>5780.1329760000008</v>
      </c>
      <c r="I48" s="41">
        <f>SUM(I6:I47)</f>
        <v>43070</v>
      </c>
      <c r="J48" s="41">
        <f>SUM(J6:J47)</f>
        <v>13826</v>
      </c>
      <c r="K48" s="41">
        <f>SUM(K6:K47)</f>
        <v>2892</v>
      </c>
      <c r="L48" s="41">
        <f>SUM(L6:L47)</f>
        <v>26352</v>
      </c>
      <c r="M48" s="41">
        <f>SUM(M6:M47)</f>
        <v>34629</v>
      </c>
      <c r="N48" s="41">
        <f>SUM(N6:N47)</f>
        <v>10335</v>
      </c>
      <c r="O48" s="41">
        <f>SUM(O6:O47)</f>
        <v>2335</v>
      </c>
      <c r="P48" s="41">
        <f>SUM(P6:P47)</f>
        <v>21959</v>
      </c>
      <c r="Q48" s="5"/>
      <c r="R48" s="5"/>
      <c r="S48" s="5"/>
      <c r="T48" s="5"/>
    </row>
    <row r="50" spans="3:3" x14ac:dyDescent="0.2">
      <c r="C50" s="36">
        <f>C48/4</f>
        <v>20925</v>
      </c>
    </row>
  </sheetData>
  <sheetProtection sheet="1" selectLockedCells="1"/>
  <protectedRanges>
    <protectedRange sqref="A6:A46" name="Range1"/>
  </protectedRanges>
  <mergeCells count="4">
    <mergeCell ref="D4:H4"/>
    <mergeCell ref="M4:P4"/>
    <mergeCell ref="I4:L4"/>
    <mergeCell ref="A1:L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0"/>
  <sheetViews>
    <sheetView zoomScaleNormal="100" workbookViewId="0">
      <selection activeCell="A3" sqref="A3:F4"/>
    </sheetView>
  </sheetViews>
  <sheetFormatPr defaultColWidth="9.140625" defaultRowHeight="12.75" x14ac:dyDescent="0.2"/>
  <cols>
    <col min="1" max="1" width="11.5703125" style="46" customWidth="1"/>
    <col min="2" max="2" width="13.7109375" style="46" customWidth="1"/>
    <col min="3" max="4" width="6.28515625" style="46" bestFit="1" customWidth="1"/>
    <col min="5" max="6" width="6.28515625" style="46" customWidth="1"/>
    <col min="7" max="7" width="10.85546875" style="46" bestFit="1" customWidth="1"/>
    <col min="8" max="8" width="6.5703125" style="46" bestFit="1" customWidth="1"/>
    <col min="9" max="9" width="10.140625" style="46" bestFit="1" customWidth="1"/>
    <col min="10" max="10" width="8" style="46" bestFit="1" customWidth="1"/>
    <col min="11" max="12" width="8" style="46" customWidth="1"/>
    <col min="13" max="13" width="10.85546875" style="46" bestFit="1" customWidth="1"/>
    <col min="14" max="15" width="8" style="46" bestFit="1" customWidth="1"/>
    <col min="16" max="16" width="8" style="46" customWidth="1"/>
    <col min="17" max="17" width="10.140625" style="46" bestFit="1" customWidth="1"/>
    <col min="18" max="18" width="6.42578125" style="46" bestFit="1" customWidth="1"/>
    <col min="19" max="19" width="9.140625" style="46" bestFit="1" customWidth="1"/>
    <col min="20" max="20" width="7.42578125" style="46" bestFit="1" customWidth="1"/>
    <col min="21" max="21" width="6.85546875" style="46" bestFit="1" customWidth="1"/>
    <col min="22" max="22" width="5.42578125" style="46" bestFit="1" customWidth="1"/>
    <col min="23" max="16384" width="9.140625" style="46"/>
  </cols>
  <sheetData>
    <row r="1" spans="1:16" s="49" customFormat="1" ht="15.75" x14ac:dyDescent="0.25">
      <c r="A1" s="48" t="s">
        <v>32</v>
      </c>
      <c r="B1" s="48"/>
      <c r="F1" s="50" t="s">
        <v>33</v>
      </c>
      <c r="G1" s="68">
        <f>H8/4</f>
        <v>20925</v>
      </c>
    </row>
    <row r="2" spans="1:16" s="49" customFormat="1" ht="15" x14ac:dyDescent="0.25">
      <c r="A2" s="48" t="s">
        <v>34</v>
      </c>
      <c r="B2" s="48"/>
    </row>
    <row r="3" spans="1:16" s="49" customFormat="1" ht="15" x14ac:dyDescent="0.25">
      <c r="A3" s="74" t="s">
        <v>35</v>
      </c>
      <c r="B3" s="74"/>
      <c r="C3" s="74"/>
      <c r="D3" s="74"/>
      <c r="E3" s="74"/>
      <c r="F3" s="74"/>
    </row>
    <row r="4" spans="1:16" s="49" customFormat="1" ht="15" x14ac:dyDescent="0.25">
      <c r="A4" s="74"/>
      <c r="B4" s="74"/>
      <c r="C4" s="74"/>
      <c r="D4" s="74"/>
      <c r="E4" s="74"/>
      <c r="F4" s="74"/>
    </row>
    <row r="5" spans="1:16" ht="13.5" thickBot="1" x14ac:dyDescent="0.25">
      <c r="A5" s="47"/>
      <c r="B5" s="47"/>
      <c r="C5" s="47"/>
      <c r="D5" s="47"/>
      <c r="E5" s="47"/>
      <c r="F5" s="47"/>
    </row>
    <row r="6" spans="1:16" ht="16.5" thickBot="1" x14ac:dyDescent="0.3">
      <c r="C6" s="86" t="s">
        <v>41</v>
      </c>
      <c r="D6" s="87"/>
      <c r="E6" s="87"/>
      <c r="F6" s="87"/>
      <c r="G6" s="87"/>
      <c r="H6" s="88"/>
      <c r="I6" s="86" t="s">
        <v>42</v>
      </c>
      <c r="J6" s="87"/>
      <c r="K6" s="87"/>
      <c r="L6" s="87"/>
      <c r="M6" s="87"/>
      <c r="N6" s="88"/>
    </row>
    <row r="7" spans="1:16" ht="30.75" customHeight="1" thickBot="1" x14ac:dyDescent="0.25">
      <c r="A7" s="6" t="s">
        <v>44</v>
      </c>
      <c r="B7" s="6" t="s">
        <v>45</v>
      </c>
      <c r="C7" s="28">
        <v>1</v>
      </c>
      <c r="D7" s="29">
        <v>2</v>
      </c>
      <c r="E7" s="29">
        <v>3</v>
      </c>
      <c r="F7" s="29">
        <v>4</v>
      </c>
      <c r="G7" s="85" t="s">
        <v>43</v>
      </c>
      <c r="H7" s="30" t="s">
        <v>0</v>
      </c>
      <c r="I7" s="28">
        <f>C7</f>
        <v>1</v>
      </c>
      <c r="J7" s="29">
        <f>D7</f>
        <v>2</v>
      </c>
      <c r="K7" s="29">
        <f>E7</f>
        <v>3</v>
      </c>
      <c r="L7" s="29">
        <f>F7</f>
        <v>4</v>
      </c>
      <c r="M7" s="85" t="s">
        <v>43</v>
      </c>
      <c r="N7" s="30" t="s">
        <v>0</v>
      </c>
    </row>
    <row r="8" spans="1:16" ht="12.75" customHeight="1" x14ac:dyDescent="0.2">
      <c r="A8" s="79" t="s">
        <v>39</v>
      </c>
      <c r="B8" s="31" t="s">
        <v>0</v>
      </c>
      <c r="C8" s="8">
        <f>SUMIF(Assignments!$A$6:$A$46,"=1",Assignments!$C$6:$C$46)</f>
        <v>0</v>
      </c>
      <c r="D8" s="9">
        <f>SUMIF(Assignments!$A$6:$A$46,"=2",Assignments!$C$6:$C$46)</f>
        <v>0</v>
      </c>
      <c r="E8" s="9">
        <f>SUMIF(Assignments!$A$6:$A$46,"=3",Assignments!$C$6:$C$46)</f>
        <v>0</v>
      </c>
      <c r="F8" s="9">
        <f>SUMIF(Assignments!$A$6:$A$46,"=4",Assignments!$C$6:$C$46)</f>
        <v>0</v>
      </c>
      <c r="G8" s="10">
        <f>H8-SUM(C8:F8)</f>
        <v>83700</v>
      </c>
      <c r="H8" s="10">
        <f>Assignments!C48</f>
        <v>83700</v>
      </c>
      <c r="I8" s="11"/>
      <c r="J8" s="12"/>
      <c r="K8" s="12"/>
      <c r="L8" s="12"/>
      <c r="M8" s="43"/>
      <c r="N8" s="13"/>
      <c r="P8" s="7"/>
    </row>
    <row r="9" spans="1:16" ht="26.25" thickBot="1" x14ac:dyDescent="0.25">
      <c r="A9" s="80"/>
      <c r="B9" s="32" t="s">
        <v>40</v>
      </c>
      <c r="C9" s="14">
        <f>C8-$G$1</f>
        <v>-20925</v>
      </c>
      <c r="D9" s="15">
        <f>D8-$G$1</f>
        <v>-20925</v>
      </c>
      <c r="E9" s="15">
        <f>E8-$G$1</f>
        <v>-20925</v>
      </c>
      <c r="F9" s="15">
        <f>F8-$G$1</f>
        <v>-20925</v>
      </c>
      <c r="G9" s="16"/>
      <c r="H9" s="16">
        <f>MAX(C9:F9)-MIN(C9:F9)</f>
        <v>0</v>
      </c>
      <c r="I9" s="66">
        <f>C9/$G$1</f>
        <v>-1</v>
      </c>
      <c r="J9" s="67">
        <f>D9/$G$1</f>
        <v>-1</v>
      </c>
      <c r="K9" s="67">
        <f>E9/$G$1</f>
        <v>-1</v>
      </c>
      <c r="L9" s="67">
        <f>F9/$G$1</f>
        <v>-1</v>
      </c>
      <c r="M9" s="44"/>
      <c r="N9" s="27">
        <f>H9/$G$1</f>
        <v>0</v>
      </c>
      <c r="P9" s="7"/>
    </row>
    <row r="10" spans="1:16" x14ac:dyDescent="0.2">
      <c r="A10" s="76" t="s">
        <v>29</v>
      </c>
      <c r="B10" s="31" t="s">
        <v>0</v>
      </c>
      <c r="C10" s="8">
        <f>SUMIF(Assignments!$A$6:$A$46,"=1",Assignments!$D$6:$D$46)</f>
        <v>0</v>
      </c>
      <c r="D10" s="9">
        <f>SUMIF(Assignments!$A$6:$A$46,"=2",Assignments!$D$6:$D$46)</f>
        <v>0</v>
      </c>
      <c r="E10" s="9">
        <f>SUMIF(Assignments!$A$6:$A$46,"=3",Assignments!$D$6:$D$46)</f>
        <v>0</v>
      </c>
      <c r="F10" s="9">
        <f>SUMIF(Assignments!$A$6:$A$46,"=4",Assignments!$D$6:$D$46)</f>
        <v>0</v>
      </c>
      <c r="G10" s="10">
        <f t="shared" ref="G10:G22" si="0">H10-SUM(C10:F10)</f>
        <v>52738.400914999984</v>
      </c>
      <c r="H10" s="10">
        <v>52738.400914999984</v>
      </c>
      <c r="I10" s="11"/>
      <c r="J10" s="12"/>
      <c r="K10" s="12"/>
      <c r="L10" s="12"/>
      <c r="M10" s="45"/>
      <c r="N10" s="26"/>
      <c r="P10" s="7"/>
    </row>
    <row r="11" spans="1:16" x14ac:dyDescent="0.2">
      <c r="A11" s="77"/>
      <c r="B11" s="33" t="s">
        <v>3</v>
      </c>
      <c r="C11" s="14">
        <f>SUMIF(Assignments!$A$6:$A$46,"=1",Assignments!$E$6:$E$46)</f>
        <v>0</v>
      </c>
      <c r="D11" s="15">
        <f>SUMIF(Assignments!$A$6:$A$46,"=2",Assignments!$E$6:$E$46)</f>
        <v>0</v>
      </c>
      <c r="E11" s="15">
        <f>SUMIF(Assignments!$A$6:$A$46,"=3",Assignments!$E$6:$E$46)</f>
        <v>0</v>
      </c>
      <c r="F11" s="15">
        <f>SUMIF(Assignments!$A$6:$A$46,"=4",Assignments!$E$6:$E$46)</f>
        <v>0</v>
      </c>
      <c r="G11" s="16">
        <f t="shared" si="0"/>
        <v>16635.035805999996</v>
      </c>
      <c r="H11" s="16">
        <v>16635.035805999996</v>
      </c>
      <c r="I11" s="17" t="e">
        <f t="shared" ref="I11:L14" si="1">C11/C$10</f>
        <v>#DIV/0!</v>
      </c>
      <c r="J11" s="18" t="e">
        <f t="shared" si="1"/>
        <v>#DIV/0!</v>
      </c>
      <c r="K11" s="18" t="e">
        <f t="shared" si="1"/>
        <v>#DIV/0!</v>
      </c>
      <c r="L11" s="18" t="e">
        <f t="shared" si="1"/>
        <v>#DIV/0!</v>
      </c>
      <c r="M11" s="44">
        <f>IF(G11&gt;0,G11/G$10,"")</f>
        <v>0.31542548726138225</v>
      </c>
      <c r="N11" s="19">
        <f>H11/H$10</f>
        <v>0.31542548726138225</v>
      </c>
      <c r="P11" s="7"/>
    </row>
    <row r="12" spans="1:16" x14ac:dyDescent="0.2">
      <c r="A12" s="77"/>
      <c r="B12" s="33" t="s">
        <v>25</v>
      </c>
      <c r="C12" s="14">
        <f>SUMIF(Assignments!$A$6:$A$46,"=1",Assignments!$F$6:$F$46)</f>
        <v>0</v>
      </c>
      <c r="D12" s="15">
        <f>SUMIF(Assignments!$A$6:$A$46,"=2",Assignments!$F$6:$F$46)</f>
        <v>0</v>
      </c>
      <c r="E12" s="15">
        <f>SUMIF(Assignments!$A$6:$A$46,"=3",Assignments!$F$6:$F$46)</f>
        <v>0</v>
      </c>
      <c r="F12" s="15">
        <f>SUMIF(Assignments!$A$6:$A$46,"=4",Assignments!$F$6:$F$46)</f>
        <v>0</v>
      </c>
      <c r="G12" s="16">
        <f t="shared" si="0"/>
        <v>26059.815226999992</v>
      </c>
      <c r="H12" s="16">
        <v>26059.815226999992</v>
      </c>
      <c r="I12" s="17" t="e">
        <f t="shared" si="1"/>
        <v>#DIV/0!</v>
      </c>
      <c r="J12" s="18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44">
        <f t="shared" ref="M12:M14" si="2">IF(G12&gt;0,G12/G$10,"")</f>
        <v>0.49413358719391881</v>
      </c>
      <c r="N12" s="19">
        <f>H12/H$10</f>
        <v>0.49413358719391881</v>
      </c>
      <c r="P12" s="7"/>
    </row>
    <row r="13" spans="1:16" x14ac:dyDescent="0.2">
      <c r="A13" s="77"/>
      <c r="B13" s="33" t="s">
        <v>26</v>
      </c>
      <c r="C13" s="14">
        <f>SUMIF(Assignments!$A$6:$A$46,"=1",Assignments!$G$6:$G$46)</f>
        <v>0</v>
      </c>
      <c r="D13" s="15">
        <f>SUMIF(Assignments!$A$6:$A$46,"=2",Assignments!$G$6:$G$46)</f>
        <v>0</v>
      </c>
      <c r="E13" s="15">
        <f>SUMIF(Assignments!$A$6:$A$46,"=3",Assignments!$G$6:$G$46)</f>
        <v>0</v>
      </c>
      <c r="F13" s="15">
        <f>SUMIF(Assignments!$A$6:$A$46,"=4",Assignments!$G$6:$G$46)</f>
        <v>0</v>
      </c>
      <c r="G13" s="16">
        <f t="shared" si="0"/>
        <v>3045.4113460000003</v>
      </c>
      <c r="H13" s="16">
        <v>3045.4113460000003</v>
      </c>
      <c r="I13" s="17" t="e">
        <f t="shared" si="1"/>
        <v>#DIV/0!</v>
      </c>
      <c r="J13" s="18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44">
        <f t="shared" si="2"/>
        <v>5.7745614071772457E-2</v>
      </c>
      <c r="N13" s="19">
        <f>H13/H$10</f>
        <v>5.7745614071772457E-2</v>
      </c>
      <c r="P13" s="7"/>
    </row>
    <row r="14" spans="1:16" ht="13.5" thickBot="1" x14ac:dyDescent="0.25">
      <c r="A14" s="77"/>
      <c r="B14" s="33" t="s">
        <v>27</v>
      </c>
      <c r="C14" s="14">
        <f>SUMIF(Assignments!$A$6:$A$46,"=1",Assignments!$H$6:$H$46)</f>
        <v>0</v>
      </c>
      <c r="D14" s="15">
        <f>SUMIF(Assignments!$A$6:$A$46,"=2",Assignments!$H$6:$H$46)</f>
        <v>0</v>
      </c>
      <c r="E14" s="15">
        <f>SUMIF(Assignments!$A$6:$A$46,"=3",Assignments!$H$6:$H$46)</f>
        <v>0</v>
      </c>
      <c r="F14" s="15">
        <f>SUMIF(Assignments!$A$6:$A$46,"=4",Assignments!$H$6:$H$46)</f>
        <v>0</v>
      </c>
      <c r="G14" s="16">
        <f t="shared" si="0"/>
        <v>5780.1329760000008</v>
      </c>
      <c r="H14" s="16">
        <v>5780.1329760000008</v>
      </c>
      <c r="I14" s="17" t="e">
        <f t="shared" si="1"/>
        <v>#DIV/0!</v>
      </c>
      <c r="J14" s="18" t="e">
        <f t="shared" si="1"/>
        <v>#DIV/0!</v>
      </c>
      <c r="K14" s="18" t="e">
        <f t="shared" si="1"/>
        <v>#DIV/0!</v>
      </c>
      <c r="L14" s="18" t="e">
        <f t="shared" si="1"/>
        <v>#DIV/0!</v>
      </c>
      <c r="M14" s="35">
        <f t="shared" si="2"/>
        <v>0.10960008031559412</v>
      </c>
      <c r="N14" s="19">
        <f>H14/H$10</f>
        <v>0.10960008031559412</v>
      </c>
      <c r="P14" s="7"/>
    </row>
    <row r="15" spans="1:16" x14ac:dyDescent="0.2">
      <c r="A15" s="76" t="s">
        <v>38</v>
      </c>
      <c r="B15" s="31" t="s">
        <v>0</v>
      </c>
      <c r="C15" s="8">
        <f>SUMIF(Assignments!$A$6:$A$46,"=1",Assignments!$I$6:$I$46)</f>
        <v>0</v>
      </c>
      <c r="D15" s="9">
        <f>SUMIF(Assignments!$A$6:$A$46,"=2",Assignments!$I$6:$I$46)</f>
        <v>0</v>
      </c>
      <c r="E15" s="9">
        <f>SUMIF(Assignments!$A$6:$A$46,"=3",Assignments!$I$6:$I$46)</f>
        <v>0</v>
      </c>
      <c r="F15" s="9">
        <f>SUMIF(Assignments!$A$6:$A$46,"=4",Assignments!$I$6:$I$46)</f>
        <v>0</v>
      </c>
      <c r="G15" s="10">
        <f t="shared" si="0"/>
        <v>43070</v>
      </c>
      <c r="H15" s="10">
        <v>43070</v>
      </c>
      <c r="I15" s="11"/>
      <c r="J15" s="12"/>
      <c r="K15" s="12"/>
      <c r="L15" s="12"/>
      <c r="M15" s="44"/>
      <c r="N15" s="26"/>
      <c r="P15" s="7"/>
    </row>
    <row r="16" spans="1:16" x14ac:dyDescent="0.2">
      <c r="A16" s="77"/>
      <c r="B16" s="33" t="s">
        <v>3</v>
      </c>
      <c r="C16" s="14">
        <f>SUMIF(Assignments!$A$6:$A$46,"=1",Assignments!$J$6:$J$46)</f>
        <v>0</v>
      </c>
      <c r="D16" s="15">
        <f>SUMIF(Assignments!$A$6:$A$46,"=2",Assignments!$J$6:$J$46)</f>
        <v>0</v>
      </c>
      <c r="E16" s="15">
        <f>SUMIF(Assignments!$A$6:$A$46,"=3",Assignments!$J$6:$J$46)</f>
        <v>0</v>
      </c>
      <c r="F16" s="15">
        <f>SUMIF(Assignments!$A$6:$A$46,"=4",Assignments!$J$6:$J$46)</f>
        <v>0</v>
      </c>
      <c r="G16" s="16">
        <f t="shared" si="0"/>
        <v>13826</v>
      </c>
      <c r="H16" s="16">
        <v>13826</v>
      </c>
      <c r="I16" s="17" t="e">
        <f t="shared" ref="I16:L18" si="3">C16/C$15</f>
        <v>#DIV/0!</v>
      </c>
      <c r="J16" s="18" t="e">
        <f t="shared" si="3"/>
        <v>#DIV/0!</v>
      </c>
      <c r="K16" s="18" t="e">
        <f t="shared" si="3"/>
        <v>#DIV/0!</v>
      </c>
      <c r="L16" s="18" t="e">
        <f t="shared" si="3"/>
        <v>#DIV/0!</v>
      </c>
      <c r="M16" s="44">
        <f>IF(G16&gt;0,G16/G$15,"")</f>
        <v>0.32101230554910609</v>
      </c>
      <c r="N16" s="19">
        <f>H16/H$15</f>
        <v>0.32101230554910609</v>
      </c>
      <c r="P16" s="7"/>
    </row>
    <row r="17" spans="1:18" x14ac:dyDescent="0.2">
      <c r="A17" s="77"/>
      <c r="B17" s="33" t="s">
        <v>27</v>
      </c>
      <c r="C17" s="14">
        <f>SUMIF(Assignments!$A$6:$A$46,"=1",Assignments!$K$6:$K$46)</f>
        <v>0</v>
      </c>
      <c r="D17" s="15">
        <f>SUMIF(Assignments!$A$6:$A$46,"=2",Assignments!$K$6:$K$46)</f>
        <v>0</v>
      </c>
      <c r="E17" s="15">
        <f>SUMIF(Assignments!$A$6:$A$46,"=3",Assignments!$K$6:$K$46)</f>
        <v>0</v>
      </c>
      <c r="F17" s="15">
        <f>SUMIF(Assignments!$A$6:$A$46,"=4",Assignments!$K$6:$K$46)</f>
        <v>0</v>
      </c>
      <c r="G17" s="16">
        <f t="shared" si="0"/>
        <v>2892</v>
      </c>
      <c r="H17" s="16">
        <v>2892</v>
      </c>
      <c r="I17" s="17" t="e">
        <f t="shared" si="3"/>
        <v>#DIV/0!</v>
      </c>
      <c r="J17" s="18" t="e">
        <f t="shared" si="3"/>
        <v>#DIV/0!</v>
      </c>
      <c r="K17" s="18" t="e">
        <f t="shared" si="3"/>
        <v>#DIV/0!</v>
      </c>
      <c r="L17" s="18" t="e">
        <f t="shared" si="3"/>
        <v>#DIV/0!</v>
      </c>
      <c r="M17" s="44">
        <f t="shared" ref="M17:M18" si="4">IF(G17&gt;0,G17/G$15,"")</f>
        <v>6.714650568841421E-2</v>
      </c>
      <c r="N17" s="19">
        <f>H17/H$15</f>
        <v>6.714650568841421E-2</v>
      </c>
      <c r="P17" s="7"/>
    </row>
    <row r="18" spans="1:18" ht="13.5" thickBot="1" x14ac:dyDescent="0.25">
      <c r="A18" s="78"/>
      <c r="B18" s="34" t="s">
        <v>28</v>
      </c>
      <c r="C18" s="20">
        <f>SUMIF(Assignments!$A$6:$A$46,"=1",Assignments!$L$6:$L$46)</f>
        <v>0</v>
      </c>
      <c r="D18" s="21">
        <f>SUMIF(Assignments!$A$6:$A$46,"=2",Assignments!$L$6:$L$46)</f>
        <v>0</v>
      </c>
      <c r="E18" s="21">
        <f>SUMIF(Assignments!$A$6:$A$46,"=3",Assignments!$L$6:$L$46)</f>
        <v>0</v>
      </c>
      <c r="F18" s="21">
        <f>SUMIF(Assignments!$A$6:$A$46,"=4",Assignments!$L$6:$L$46)</f>
        <v>0</v>
      </c>
      <c r="G18" s="22">
        <f t="shared" si="0"/>
        <v>26352</v>
      </c>
      <c r="H18" s="22">
        <v>26352</v>
      </c>
      <c r="I18" s="23" t="e">
        <f t="shared" si="3"/>
        <v>#DIV/0!</v>
      </c>
      <c r="J18" s="24" t="e">
        <f t="shared" si="3"/>
        <v>#DIV/0!</v>
      </c>
      <c r="K18" s="24" t="e">
        <f t="shared" si="3"/>
        <v>#DIV/0!</v>
      </c>
      <c r="L18" s="24" t="e">
        <f t="shared" si="3"/>
        <v>#DIV/0!</v>
      </c>
      <c r="M18" s="44">
        <f t="shared" si="4"/>
        <v>0.61184118876247973</v>
      </c>
      <c r="N18" s="25">
        <f>H18/H$15</f>
        <v>0.61184118876247973</v>
      </c>
      <c r="P18" s="7"/>
    </row>
    <row r="19" spans="1:18" ht="12.75" customHeight="1" x14ac:dyDescent="0.2">
      <c r="A19" s="79" t="s">
        <v>30</v>
      </c>
      <c r="B19" s="31" t="s">
        <v>0</v>
      </c>
      <c r="C19" s="8">
        <f>SUMIF(Assignments!$A$6:$A$46,"=1",Assignments!$M$6:$M$46)</f>
        <v>0</v>
      </c>
      <c r="D19" s="9">
        <f>SUMIF(Assignments!$A$6:$A$46,"=2",Assignments!$M$6:$M$46)</f>
        <v>0</v>
      </c>
      <c r="E19" s="9">
        <f>SUMIF(Assignments!$A$6:$A$46,"=3",Assignments!$M$6:$M$46)</f>
        <v>0</v>
      </c>
      <c r="F19" s="9">
        <f>SUMIF(Assignments!$A$6:$A$46,"=4",Assignments!$M$6:$M$46)</f>
        <v>0</v>
      </c>
      <c r="G19" s="10">
        <f t="shared" si="0"/>
        <v>34629</v>
      </c>
      <c r="H19" s="10">
        <v>34629</v>
      </c>
      <c r="I19" s="11"/>
      <c r="J19" s="12"/>
      <c r="K19" s="12"/>
      <c r="L19" s="12"/>
      <c r="M19" s="45"/>
      <c r="N19" s="26"/>
      <c r="P19" s="7"/>
    </row>
    <row r="20" spans="1:18" x14ac:dyDescent="0.2">
      <c r="A20" s="84"/>
      <c r="B20" s="33" t="s">
        <v>3</v>
      </c>
      <c r="C20" s="14">
        <f>SUMIF(Assignments!$A$6:$A$46,"=1",Assignments!$N$6:$N$46)</f>
        <v>0</v>
      </c>
      <c r="D20" s="15">
        <f>SUMIF(Assignments!$A$6:$A$46,"=2",Assignments!$N$6:$N$46)</f>
        <v>0</v>
      </c>
      <c r="E20" s="15">
        <f>SUMIF(Assignments!$A$6:$A$46,"=3",Assignments!$N$6:$N$46)</f>
        <v>0</v>
      </c>
      <c r="F20" s="15">
        <f>SUMIF(Assignments!$A$6:$A$46,"=4",Assignments!$N$6:$N$46)</f>
        <v>0</v>
      </c>
      <c r="G20" s="16">
        <f t="shared" si="0"/>
        <v>10335</v>
      </c>
      <c r="H20" s="16">
        <v>10335</v>
      </c>
      <c r="I20" s="17" t="e">
        <f t="shared" ref="I20:L22" si="5">C20/C$19</f>
        <v>#DIV/0!</v>
      </c>
      <c r="J20" s="18" t="e">
        <f t="shared" si="5"/>
        <v>#DIV/0!</v>
      </c>
      <c r="K20" s="18" t="e">
        <f t="shared" si="5"/>
        <v>#DIV/0!</v>
      </c>
      <c r="L20" s="18" t="e">
        <f t="shared" si="5"/>
        <v>#DIV/0!</v>
      </c>
      <c r="M20" s="44">
        <f>IF(G20&gt;0,G20/G$19,"")</f>
        <v>0.29844927661786363</v>
      </c>
      <c r="N20" s="19">
        <f>H20/H$19</f>
        <v>0.29844927661786363</v>
      </c>
      <c r="P20" s="7"/>
    </row>
    <row r="21" spans="1:18" x14ac:dyDescent="0.2">
      <c r="A21" s="84"/>
      <c r="B21" s="33" t="s">
        <v>27</v>
      </c>
      <c r="C21" s="14">
        <f>SUMIF(Assignments!$A$6:$A$46,"=1",Assignments!$O$6:$O$46)</f>
        <v>0</v>
      </c>
      <c r="D21" s="15">
        <f>SUMIF(Assignments!$A$6:$A$46,"=2",Assignments!$O$6:$O$46)</f>
        <v>0</v>
      </c>
      <c r="E21" s="15">
        <f>SUMIF(Assignments!$A$6:$A$46,"=3",Assignments!$O$6:$O$46)</f>
        <v>0</v>
      </c>
      <c r="F21" s="15">
        <f>SUMIF(Assignments!$A$6:$A$46,"=4",Assignments!$O$6:$O$46)</f>
        <v>0</v>
      </c>
      <c r="G21" s="16">
        <f t="shared" si="0"/>
        <v>2335</v>
      </c>
      <c r="H21" s="16">
        <v>2335</v>
      </c>
      <c r="I21" s="17" t="e">
        <f t="shared" si="5"/>
        <v>#DIV/0!</v>
      </c>
      <c r="J21" s="18" t="e">
        <f t="shared" si="5"/>
        <v>#DIV/0!</v>
      </c>
      <c r="K21" s="18" t="e">
        <f t="shared" si="5"/>
        <v>#DIV/0!</v>
      </c>
      <c r="L21" s="18" t="e">
        <f t="shared" si="5"/>
        <v>#DIV/0!</v>
      </c>
      <c r="M21" s="44">
        <f t="shared" ref="M21:M22" si="6">IF(G21&gt;0,G21/G$19,"")</f>
        <v>6.7429033469057723E-2</v>
      </c>
      <c r="N21" s="19">
        <f>H21/H$19</f>
        <v>6.7429033469057723E-2</v>
      </c>
      <c r="P21" s="7"/>
    </row>
    <row r="22" spans="1:18" ht="13.5" thickBot="1" x14ac:dyDescent="0.25">
      <c r="A22" s="80"/>
      <c r="B22" s="34" t="s">
        <v>28</v>
      </c>
      <c r="C22" s="20">
        <f>SUMIF(Assignments!$A$6:$A$46,"=1",Assignments!$P$6:$P$46)</f>
        <v>0</v>
      </c>
      <c r="D22" s="21">
        <f>SUMIF(Assignments!$A$6:$A$46,"=2",Assignments!$P$6:$P$46)</f>
        <v>0</v>
      </c>
      <c r="E22" s="21">
        <f>SUMIF(Assignments!$A$6:$A$46,"=3",Assignments!$P$6:$P$46)</f>
        <v>0</v>
      </c>
      <c r="F22" s="21">
        <f>SUMIF(Assignments!$A$6:$A$46,"=4",Assignments!$P$6:$P$46)</f>
        <v>0</v>
      </c>
      <c r="G22" s="22">
        <f t="shared" si="0"/>
        <v>21959</v>
      </c>
      <c r="H22" s="22">
        <v>21959</v>
      </c>
      <c r="I22" s="23" t="e">
        <f t="shared" si="5"/>
        <v>#DIV/0!</v>
      </c>
      <c r="J22" s="24" t="e">
        <f t="shared" si="5"/>
        <v>#DIV/0!</v>
      </c>
      <c r="K22" s="24" t="e">
        <f t="shared" si="5"/>
        <v>#DIV/0!</v>
      </c>
      <c r="L22" s="24" t="e">
        <f t="shared" si="5"/>
        <v>#DIV/0!</v>
      </c>
      <c r="M22" s="35">
        <f t="shared" si="6"/>
        <v>0.6341216899130786</v>
      </c>
      <c r="N22" s="25">
        <f>H22/H$19</f>
        <v>0.6341216899130786</v>
      </c>
      <c r="P22" s="7"/>
    </row>
    <row r="23" spans="1:18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ht="15.75" x14ac:dyDescent="0.25">
      <c r="A24" s="1" t="s">
        <v>37</v>
      </c>
    </row>
    <row r="25" spans="1:18" ht="12.75" customHeight="1" x14ac:dyDescent="0.2">
      <c r="A25" s="75" t="s">
        <v>36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</row>
    <row r="26" spans="1:18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</row>
    <row r="27" spans="1:18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</row>
    <row r="28" spans="1:18" x14ac:dyDescent="0.2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</row>
    <row r="29" spans="1:18" x14ac:dyDescent="0.2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</row>
    <row r="30" spans="1:18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</row>
  </sheetData>
  <sheetProtection sheet="1" selectLockedCells="1"/>
  <protectedRanges>
    <protectedRange sqref="I6:L6 C6:F6" name="Range1"/>
    <protectedRange sqref="A4:B4" name="Range1_1"/>
  </protectedRanges>
  <mergeCells count="8">
    <mergeCell ref="A3:F4"/>
    <mergeCell ref="A25:R30"/>
    <mergeCell ref="A15:A18"/>
    <mergeCell ref="A19:A22"/>
    <mergeCell ref="A10:A14"/>
    <mergeCell ref="I6:N6"/>
    <mergeCell ref="A8:A9"/>
    <mergeCell ref="C6:H6"/>
  </mergeCells>
  <phoneticPr fontId="2" type="noConversion"/>
  <conditionalFormatting sqref="N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Douglas Johnson</cp:lastModifiedBy>
  <cp:lastPrinted>2017-04-20T07:56:20Z</cp:lastPrinted>
  <dcterms:created xsi:type="dcterms:W3CDTF">2009-06-26T00:03:19Z</dcterms:created>
  <dcterms:modified xsi:type="dcterms:W3CDTF">2021-11-05T23:24:26Z</dcterms:modified>
</cp:coreProperties>
</file>